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t\Desktop\Orga. Social Saúde\HPR - Aurora\2020\Agosto\"/>
    </mc:Choice>
  </mc:AlternateContent>
  <xr:revisionPtr revIDLastSave="0" documentId="13_ncr:1_{1488C71E-94F3-4332-86A9-BBDC672B3533}" xr6:coauthVersionLast="45" xr6:coauthVersionMax="45" xr10:uidLastSave="{00000000-0000-0000-0000-000000000000}"/>
  <bookViews>
    <workbookView xWindow="-108" yWindow="-108" windowWidth="23256" windowHeight="12576" xr2:uid="{1A7E1249-3249-41B1-9B3D-58DABA30E0CB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'!$C$1:$G$287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F282" i="1" l="1"/>
  <c r="F283" i="1" s="1"/>
  <c r="F174" i="1" s="1"/>
  <c r="F276" i="1"/>
  <c r="F275" i="1"/>
  <c r="F274" i="1"/>
  <c r="F273" i="1"/>
  <c r="F272" i="1"/>
  <c r="F271" i="1" s="1"/>
  <c r="F270" i="1"/>
  <c r="F250" i="1"/>
  <c r="F254" i="1" s="1"/>
  <c r="F256" i="1" s="1"/>
  <c r="F246" i="1"/>
  <c r="F238" i="1"/>
  <c r="F237" i="1"/>
  <c r="F236" i="1"/>
  <c r="F235" i="1"/>
  <c r="F229" i="1"/>
  <c r="F226" i="1"/>
  <c r="F217" i="1"/>
  <c r="F216" i="1"/>
  <c r="F219" i="1" s="1"/>
  <c r="F221" i="1" s="1"/>
  <c r="F209" i="1"/>
  <c r="F207" i="1"/>
  <c r="F202" i="1"/>
  <c r="E194" i="1"/>
  <c r="C194" i="1"/>
  <c r="D192" i="1"/>
  <c r="G191" i="1"/>
  <c r="F191" i="1"/>
  <c r="D191" i="1"/>
  <c r="D190" i="1"/>
  <c r="G189" i="1"/>
  <c r="F189" i="1"/>
  <c r="D189" i="1"/>
  <c r="F188" i="1"/>
  <c r="D188" i="1"/>
  <c r="F183" i="1"/>
  <c r="F175" i="1"/>
  <c r="F173" i="1"/>
  <c r="F172" i="1"/>
  <c r="F171" i="1"/>
  <c r="F170" i="1"/>
  <c r="F168" i="1" s="1"/>
  <c r="F169" i="1"/>
  <c r="F167" i="1"/>
  <c r="F166" i="1"/>
  <c r="F165" i="1"/>
  <c r="F164" i="1"/>
  <c r="F163" i="1"/>
  <c r="F162" i="1"/>
  <c r="F160" i="1" s="1"/>
  <c r="F159" i="1" s="1"/>
  <c r="F161" i="1"/>
  <c r="F158" i="1"/>
  <c r="F157" i="1"/>
  <c r="F156" i="1"/>
  <c r="F155" i="1"/>
  <c r="F154" i="1"/>
  <c r="F153" i="1" s="1"/>
  <c r="F152" i="1" s="1"/>
  <c r="F150" i="1"/>
  <c r="F149" i="1"/>
  <c r="F148" i="1"/>
  <c r="F147" i="1" s="1"/>
  <c r="F146" i="1"/>
  <c r="F145" i="1"/>
  <c r="F144" i="1"/>
  <c r="F143" i="1"/>
  <c r="F142" i="1"/>
  <c r="F141" i="1"/>
  <c r="F140" i="1"/>
  <c r="F139" i="1"/>
  <c r="F138" i="1"/>
  <c r="F137" i="1"/>
  <c r="F136" i="1"/>
  <c r="F135" i="1" s="1"/>
  <c r="F134" i="1" s="1"/>
  <c r="F133" i="1" s="1"/>
  <c r="F132" i="1"/>
  <c r="F131" i="1"/>
  <c r="F130" i="1"/>
  <c r="F129" i="1" s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 s="1"/>
  <c r="F114" i="1" s="1"/>
  <c r="F113" i="1" s="1"/>
  <c r="F112" i="1"/>
  <c r="F111" i="1"/>
  <c r="F110" i="1"/>
  <c r="F109" i="1"/>
  <c r="F108" i="1"/>
  <c r="F107" i="1"/>
  <c r="F106" i="1"/>
  <c r="F105" i="1"/>
  <c r="F104" i="1"/>
  <c r="F103" i="1" s="1"/>
  <c r="F102" i="1"/>
  <c r="F101" i="1"/>
  <c r="F100" i="1"/>
  <c r="F99" i="1"/>
  <c r="F98" i="1"/>
  <c r="F97" i="1" s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4" i="1"/>
  <c r="F83" i="1"/>
  <c r="F82" i="1"/>
  <c r="F81" i="1"/>
  <c r="F80" i="1" s="1"/>
  <c r="F79" i="1"/>
  <c r="F78" i="1" s="1"/>
  <c r="F71" i="1"/>
  <c r="F69" i="1" s="1"/>
  <c r="F68" i="1"/>
  <c r="F67" i="1" s="1"/>
  <c r="F61" i="1" s="1"/>
  <c r="F53" i="1"/>
  <c r="F52" i="1"/>
  <c r="F51" i="1"/>
  <c r="F50" i="1"/>
  <c r="F49" i="1"/>
  <c r="F48" i="1"/>
  <c r="F47" i="1" s="1"/>
  <c r="F264" i="1" s="1"/>
  <c r="F46" i="1"/>
  <c r="F45" i="1"/>
  <c r="F44" i="1"/>
  <c r="F43" i="1" s="1"/>
  <c r="F263" i="1" s="1"/>
  <c r="F42" i="1"/>
  <c r="F41" i="1"/>
  <c r="F40" i="1"/>
  <c r="F39" i="1" s="1"/>
  <c r="F37" i="1"/>
  <c r="F36" i="1"/>
  <c r="F35" i="1"/>
  <c r="F34" i="1"/>
  <c r="F33" i="1"/>
  <c r="F32" i="1"/>
  <c r="F30" i="1" s="1"/>
  <c r="F29" i="1" s="1"/>
  <c r="F31" i="1"/>
  <c r="F24" i="1"/>
  <c r="F25" i="1" s="1"/>
  <c r="F17" i="1"/>
  <c r="G9" i="1"/>
  <c r="E8" i="1"/>
  <c r="D8" i="1"/>
  <c r="G7" i="1"/>
  <c r="F261" i="1" l="1"/>
  <c r="F265" i="1" s="1"/>
  <c r="F151" i="1"/>
  <c r="F277" i="1"/>
  <c r="F38" i="1"/>
  <c r="F178" i="1" s="1"/>
  <c r="F262" i="1"/>
  <c r="F28" i="1" l="1"/>
  <c r="F176" i="1" s="1"/>
  <c r="F179" i="1" l="1"/>
  <c r="F177" i="1"/>
  <c r="F180" i="1" s="1"/>
</calcChain>
</file>

<file path=xl/sharedStrings.xml><?xml version="1.0" encoding="utf-8"?>
<sst xmlns="http://schemas.openxmlformats.org/spreadsheetml/2006/main" count="493" uniqueCount="389">
  <si>
    <t xml:space="preserve">         PREFEITURA DA CIDADE DO RECIFE</t>
  </si>
  <si>
    <t>Janeiro/2020 - Versão 4.0</t>
  </si>
  <si>
    <t xml:space="preserve">        SECRETARIA DE SAÚDE DO MUNICÍPIO DE RECIFE</t>
  </si>
  <si>
    <t>MÊS/ANO COMPETÊNCIA</t>
  </si>
  <si>
    <t>ANO CONTRATO</t>
  </si>
  <si>
    <t xml:space="preserve">        SECRETARIA  DE ADMINISTRAÇÃO E FINANÇAS</t>
  </si>
  <si>
    <t xml:space="preserve">        GERÊNCIA GERAL DE ADMINISTRAÇÃO, FINANÇAS, CONVÊNIOS E CONTRATOS</t>
  </si>
  <si>
    <t>AGOSTO 2020</t>
  </si>
  <si>
    <t>Vínculos</t>
  </si>
  <si>
    <t xml:space="preserve">       DEMONSTRATIVO DE RESULTADO CONTÁBIL - FINANCEIRO MENSAL</t>
  </si>
  <si>
    <t>Pessoal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</si>
  <si>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</si>
  <si>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</si>
  <si>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</si>
  <si>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NÃO</t>
  </si>
  <si>
    <t>LUCIANA VENÂNCIO</t>
  </si>
  <si>
    <t>CNPJ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</si>
  <si>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</si>
  <si>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</si>
  <si>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</si>
  <si>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</si>
  <si>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</si>
  <si>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</si>
  <si>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</si>
  <si>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</si>
  <si>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PCR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</si>
  <si>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</si>
  <si>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</si>
  <si>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</si>
  <si>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</si>
  <si>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SES</t>
  </si>
  <si>
    <t>Reembolso de Despesas</t>
  </si>
  <si>
    <t>Obtenção de Recursos Externos a PCR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</si>
  <si>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</si>
  <si>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</si>
  <si>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</si>
  <si>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</si>
  <si>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</si>
  <si>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</si>
  <si>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</si>
  <si>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</si>
  <si>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</si>
  <si>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</si>
  <si>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</si>
  <si>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</si>
  <si>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</si>
  <si>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</si>
  <si>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</si>
  <si>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</si>
  <si>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</si>
  <si>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</si>
  <si>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</si>
  <si>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</si>
  <si>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</si>
  <si>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</si>
  <si>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</si>
  <si>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</si>
  <si>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</si>
  <si>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</si>
  <si>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</si>
  <si>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</si>
  <si>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</si>
  <si>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</si>
  <si>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</si>
  <si>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</si>
  <si>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</si>
  <si>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</si>
  <si>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</si>
  <si>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</si>
  <si>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</si>
  <si>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</si>
  <si>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</si>
  <si>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</si>
  <si>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</si>
  <si>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</si>
  <si>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</si>
  <si>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</si>
  <si>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</si>
  <si>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</si>
  <si>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</si>
  <si>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</si>
  <si>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</si>
  <si>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</si>
  <si>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</si>
  <si>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</si>
  <si>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</si>
  <si>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</si>
  <si>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</si>
  <si>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</si>
  <si>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</si>
  <si>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</si>
  <si>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</si>
  <si>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</si>
  <si>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</si>
  <si>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</si>
  <si>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</si>
  <si>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</si>
  <si>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</si>
  <si>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</si>
  <si>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</si>
  <si>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</si>
  <si>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</si>
  <si>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</si>
  <si>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</si>
  <si>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</si>
  <si>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</si>
  <si>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</si>
  <si>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</si>
  <si>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</si>
  <si>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</si>
  <si>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</si>
  <si>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</si>
  <si>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</si>
  <si>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</si>
  <si>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</si>
  <si>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</si>
  <si>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</si>
  <si>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</si>
  <si>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</si>
  <si>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</si>
  <si>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</si>
  <si>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</si>
  <si>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</si>
  <si>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</si>
  <si>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</si>
  <si>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</si>
  <si>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</si>
  <si>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</si>
  <si>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</si>
  <si>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</si>
  <si>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</si>
  <si>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</si>
  <si>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</si>
  <si>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</si>
  <si>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</si>
  <si>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</si>
  <si>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</si>
  <si>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</si>
  <si>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</si>
  <si>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</si>
  <si>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</si>
  <si>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</si>
  <si>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</si>
  <si>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</si>
  <si>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</si>
  <si>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</si>
  <si>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</si>
  <si>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</si>
  <si>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</si>
  <si>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</si>
  <si>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</si>
  <si>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 SES/SEAS/DGMMAS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</si>
  <si>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</si>
  <si>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</si>
  <si>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</si>
  <si>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</si>
  <si>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</si>
  <si>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</si>
  <si>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</si>
  <si>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</si>
  <si>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</si>
  <si>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</si>
  <si>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</si>
  <si>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</si>
  <si>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</si>
  <si>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</si>
  <si>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</si>
  <si>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</si>
  <si>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</si>
  <si>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</si>
  <si>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</si>
  <si>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</si>
  <si>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</si>
  <si>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</si>
  <si>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</si>
  <si>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</si>
  <si>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</si>
  <si>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</si>
  <si>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</si>
  <si>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</si>
  <si>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</si>
  <si>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</si>
  <si>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</si>
  <si>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</si>
  <si>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</si>
  <si>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</si>
  <si>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</si>
  <si>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</si>
  <si>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</si>
  <si>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</si>
  <si>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</si>
  <si>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</si>
  <si>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</si>
  <si>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</si>
  <si>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</si>
  <si>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</si>
  <si>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</si>
  <si>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</si>
  <si>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</si>
  <si>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</si>
  <si>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</si>
  <si>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</si>
  <si>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</si>
  <si>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</si>
  <si>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</si>
  <si>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</si>
  <si>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</si>
  <si>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</si>
  <si>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</si>
  <si>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</si>
  <si>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</si>
  <si>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</si>
  <si>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</si>
  <si>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</si>
  <si>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</si>
  <si>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</si>
  <si>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</si>
  <si>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</si>
  <si>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</si>
  <si>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</si>
  <si>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</si>
  <si>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</si>
  <si>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</si>
  <si>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</si>
  <si>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</si>
  <si>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</si>
  <si>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</si>
  <si>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</si>
  <si>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</si>
  <si>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</si>
  <si>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</si>
  <si>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</si>
  <si>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</si>
  <si>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</si>
  <si>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</si>
  <si>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</si>
  <si>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</si>
  <si>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</si>
  <si>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</si>
  <si>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</si>
  <si>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</si>
  <si>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</si>
  <si>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</si>
  <si>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</si>
  <si>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</si>
  <si>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</si>
  <si>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</si>
  <si>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</si>
  <si>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</si>
  <si>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</si>
  <si>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</si>
  <si>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</si>
  <si>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</si>
  <si>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</si>
  <si>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</si>
  <si>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</si>
  <si>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</si>
  <si>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</si>
  <si>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</si>
  <si>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</si>
  <si>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</si>
  <si>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</si>
  <si>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</si>
  <si>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</si>
  <si>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</si>
  <si>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</si>
  <si>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</si>
  <si>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</si>
  <si>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</si>
  <si>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</si>
  <si>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</si>
  <si>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</si>
  <si>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</si>
  <si>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</si>
  <si>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</si>
  <si>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</si>
  <si>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</si>
  <si>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</si>
  <si>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</si>
  <si>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</si>
  <si>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</si>
  <si>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</si>
  <si>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</si>
  <si>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</si>
  <si>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</si>
  <si>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</si>
  <si>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</si>
  <si>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</si>
  <si>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</si>
  <si>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</si>
  <si>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</si>
  <si>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</si>
  <si>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</si>
  <si>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</si>
  <si>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</si>
  <si>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</si>
  <si>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</si>
  <si>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</si>
  <si>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</si>
  <si>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</si>
  <si>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</si>
  <si>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</si>
  <si>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</si>
  <si>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</si>
  <si>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</si>
  <si>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</si>
  <si>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</si>
  <si>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</si>
  <si>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PCR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</si>
  <si>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</si>
  <si>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</si>
  <si>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</si>
  <si>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</si>
  <si>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</si>
  <si>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</si>
  <si>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</si>
  <si>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</si>
  <si>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PCR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</si>
  <si>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</si>
  <si>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</si>
  <si>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</si>
  <si>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</si>
  <si>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</si>
  <si>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</si>
  <si>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</si>
  <si>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</si>
  <si>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</si>
  <si>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</si>
  <si>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</si>
  <si>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</si>
  <si>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</si>
  <si>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</si>
  <si>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</si>
  <si>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</si>
  <si>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</si>
  <si>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</si>
  <si>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</si>
  <si>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</si>
  <si>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</si>
  <si>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</si>
  <si>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</si>
  <si>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</si>
  <si>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</si>
  <si>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</si>
  <si>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</si>
  <si>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</si>
  <si>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</si>
  <si>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</si>
  <si>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</si>
  <si>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</si>
  <si>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</si>
  <si>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</si>
  <si>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</si>
  <si>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</si>
  <si>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</si>
  <si>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</si>
  <si>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</si>
  <si>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</si>
  <si>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</si>
  <si>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</si>
  <si>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</si>
  <si>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</si>
  <si>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</si>
  <si>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</si>
  <si>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</si>
  <si>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</si>
  <si>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</si>
  <si>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</si>
  <si>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</si>
  <si>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</si>
  <si>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</si>
  <si>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</si>
  <si>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</si>
  <si>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PCR</t>
  </si>
  <si>
    <t>SALDO ANTERIOR (a)</t>
  </si>
  <si>
    <t>RECEITA COM PLANO DE INVESTIMENTO AUTORIZADO PELA SES (b)</t>
  </si>
  <si>
    <t>9. DESPESA COM PLANO DE INVESTIMENTO AUTORIZADO PELA SES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</si>
  <si>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</si>
  <si>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</si>
  <si>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</si>
  <si>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</si>
  <si>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</si>
  <si>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</si>
  <si>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</si>
  <si>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</si>
  <si>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</si>
  <si>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</si>
  <si>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SIM</t>
  </si>
  <si>
    <t>HPR 1 - 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</si>
</sst>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[&lt;=99999999999]000\.000\.000\-00;00\.000\.000\/0000\-00\ 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3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16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</font>
    <font>
      <b/>
      <sz val="12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" fillId="0" borderId="0"/>
  </cellStyleXfs>
  <cellXfs count="248">
    <xf numFmtId="0" fontId="0" fillId="0" borderId="0" xfId="0"/>
    <xf numFmtId="0" fontId="3" fillId="0" borderId="2" xfId="4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3" fillId="0" borderId="0" xfId="4" applyFont="1" applyAlignment="1">
      <alignment horizontal="left" vertical="center"/>
    </xf>
    <xf numFmtId="0" fontId="3" fillId="0" borderId="7" xfId="4" applyFont="1" applyBorder="1" applyAlignment="1">
      <alignment horizontal="left" vertical="center"/>
    </xf>
    <xf numFmtId="0" fontId="3" fillId="0" borderId="0" xfId="4" applyFont="1" applyAlignment="1" applyProtection="1">
      <alignment horizontal="left" vertical="center"/>
      <protection hidden="1"/>
    </xf>
    <xf numFmtId="0" fontId="3" fillId="0" borderId="7" xfId="4" applyFont="1" applyBorder="1" applyAlignment="1" applyProtection="1">
      <alignment horizontal="left" vertical="center"/>
      <protection hidden="1"/>
    </xf>
    <xf numFmtId="0" fontId="0" fillId="0" borderId="8" xfId="0" applyBorder="1" applyAlignment="1">
      <alignment horizontal="center" vertical="center"/>
    </xf>
    <xf numFmtId="165" fontId="3" fillId="0" borderId="9" xfId="4" applyNumberFormat="1" applyFont="1" applyBorder="1" applyAlignment="1" applyProtection="1">
      <alignment horizontal="left" vertical="center"/>
      <protection hidden="1"/>
    </xf>
    <xf numFmtId="165" fontId="3" fillId="0" borderId="10" xfId="4" applyNumberFormat="1" applyFont="1" applyBorder="1" applyAlignment="1" applyProtection="1">
      <alignment horizontal="left" vertical="center"/>
      <protection hidden="1"/>
    </xf>
    <xf numFmtId="0" fontId="6" fillId="2" borderId="13" xfId="0" applyFont="1" applyFill="1" applyBorder="1" applyAlignment="1">
      <alignment horizontal="center" vertical="center" wrapText="1"/>
    </xf>
    <xf numFmtId="164" fontId="6" fillId="2" borderId="14" xfId="2" applyFont="1" applyFill="1" applyBorder="1" applyAlignment="1" applyProtection="1">
      <alignment horizontal="center" vertical="center" wrapText="1"/>
    </xf>
    <xf numFmtId="164" fontId="10" fillId="4" borderId="4" xfId="2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hidden="1"/>
    </xf>
    <xf numFmtId="165" fontId="13" fillId="0" borderId="5" xfId="0" applyNumberFormat="1" applyFont="1" applyBorder="1" applyAlignment="1" applyProtection="1">
      <alignment horizontal="left" vertical="center"/>
      <protection locked="0"/>
    </xf>
    <xf numFmtId="164" fontId="6" fillId="5" borderId="12" xfId="2" applyFont="1" applyFill="1" applyBorder="1" applyAlignment="1" applyProtection="1">
      <alignment horizontal="center" vertical="center" wrapText="1"/>
    </xf>
    <xf numFmtId="166" fontId="14" fillId="6" borderId="5" xfId="1" applyNumberFormat="1" applyFont="1" applyFill="1" applyBorder="1" applyAlignment="1" applyProtection="1">
      <alignment horizontal="center" vertical="center"/>
    </xf>
    <xf numFmtId="164" fontId="16" fillId="2" borderId="19" xfId="2" applyFont="1" applyFill="1" applyBorder="1" applyAlignment="1" applyProtection="1">
      <alignment horizontal="center" vertical="center"/>
    </xf>
    <xf numFmtId="167" fontId="17" fillId="2" borderId="14" xfId="2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vertical="center"/>
    </xf>
    <xf numFmtId="168" fontId="0" fillId="0" borderId="0" xfId="1" applyNumberFormat="1" applyFont="1" applyBorder="1" applyAlignment="1" applyProtection="1">
      <alignment vertical="center"/>
    </xf>
    <xf numFmtId="165" fontId="11" fillId="0" borderId="0" xfId="0" applyNumberFormat="1" applyFont="1" applyAlignment="1" applyProtection="1">
      <alignment vertical="center"/>
      <protection hidden="1"/>
    </xf>
    <xf numFmtId="165" fontId="0" fillId="0" borderId="0" xfId="0" applyNumberFormat="1" applyAlignment="1" applyProtection="1">
      <alignment vertical="center"/>
      <protection hidden="1"/>
    </xf>
    <xf numFmtId="0" fontId="1" fillId="0" borderId="0" xfId="1" applyNumberFormat="1" applyBorder="1" applyAlignment="1" applyProtection="1">
      <alignment horizontal="center"/>
    </xf>
    <xf numFmtId="164" fontId="19" fillId="0" borderId="0" xfId="2" applyFont="1" applyBorder="1" applyAlignment="1" applyProtection="1">
      <alignment horizontal="left" vertical="center"/>
    </xf>
    <xf numFmtId="164" fontId="19" fillId="0" borderId="22" xfId="2" applyFont="1" applyBorder="1" applyAlignment="1" applyProtection="1">
      <alignment vertical="center"/>
    </xf>
    <xf numFmtId="168" fontId="11" fillId="0" borderId="0" xfId="0" applyNumberFormat="1" applyFont="1" applyAlignment="1" applyProtection="1">
      <alignment vertical="center"/>
      <protection hidden="1"/>
    </xf>
    <xf numFmtId="164" fontId="0" fillId="0" borderId="0" xfId="2" applyFont="1" applyBorder="1" applyProtection="1"/>
    <xf numFmtId="0" fontId="20" fillId="0" borderId="0" xfId="0" applyFont="1" applyAlignment="1" applyProtection="1">
      <alignment vertical="center"/>
      <protection hidden="1"/>
    </xf>
    <xf numFmtId="165" fontId="20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" fillId="0" borderId="0" xfId="1" applyNumberFormat="1" applyBorder="1" applyAlignment="1" applyProtection="1">
      <alignment vertical="center"/>
    </xf>
    <xf numFmtId="10" fontId="11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9" fontId="18" fillId="0" borderId="0" xfId="0" applyNumberFormat="1" applyFont="1" applyAlignment="1">
      <alignment vertical="center"/>
    </xf>
    <xf numFmtId="0" fontId="20" fillId="0" borderId="0" xfId="0" applyFont="1"/>
    <xf numFmtId="0" fontId="0" fillId="0" borderId="17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0" borderId="23" xfId="0" applyFont="1" applyBorder="1" applyAlignment="1">
      <alignment horizontal="right" vertical="center"/>
    </xf>
    <xf numFmtId="165" fontId="18" fillId="0" borderId="0" xfId="0" applyNumberFormat="1" applyFont="1" applyAlignment="1">
      <alignment vertical="center"/>
    </xf>
    <xf numFmtId="0" fontId="0" fillId="0" borderId="21" xfId="0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23" fillId="0" borderId="24" xfId="0" applyFont="1" applyBorder="1" applyAlignment="1">
      <alignment horizontal="center" vertical="top" wrapText="1"/>
    </xf>
    <xf numFmtId="0" fontId="15" fillId="0" borderId="24" xfId="0" applyFont="1" applyBorder="1" applyAlignment="1">
      <alignment horizontal="center" vertical="top"/>
    </xf>
    <xf numFmtId="0" fontId="0" fillId="0" borderId="12" xfId="0" applyBorder="1" applyAlignment="1">
      <alignment horizontal="center" vertical="center"/>
    </xf>
    <xf numFmtId="164" fontId="18" fillId="0" borderId="0" xfId="0" applyNumberFormat="1" applyFont="1" applyAlignment="1">
      <alignment vertical="center"/>
    </xf>
    <xf numFmtId="43" fontId="18" fillId="0" borderId="0" xfId="0" applyNumberFormat="1" applyFont="1" applyAlignment="1">
      <alignment vertical="center"/>
    </xf>
    <xf numFmtId="0" fontId="11" fillId="0" borderId="0" xfId="0" applyFont="1" applyAlignment="1" applyProtection="1">
      <alignment horizontal="right" vertical="center"/>
      <protection hidden="1"/>
    </xf>
    <xf numFmtId="165" fontId="1" fillId="0" borderId="0" xfId="1" applyProtection="1"/>
    <xf numFmtId="43" fontId="11" fillId="0" borderId="0" xfId="0" applyNumberFormat="1" applyFont="1" applyAlignment="1" applyProtection="1">
      <alignment vertical="center"/>
      <protection hidden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hidden="1"/>
    </xf>
    <xf numFmtId="165" fontId="15" fillId="3" borderId="21" xfId="0" applyNumberFormat="1" applyFont="1" applyFill="1" applyBorder="1" applyAlignment="1">
      <alignment horizontal="left" vertical="center"/>
    </xf>
    <xf numFmtId="164" fontId="0" fillId="0" borderId="0" xfId="2" applyFont="1" applyBorder="1" applyAlignment="1" applyProtection="1">
      <alignment vertical="center"/>
    </xf>
    <xf numFmtId="164" fontId="0" fillId="0" borderId="22" xfId="2" applyFont="1" applyBorder="1" applyAlignment="1" applyProtection="1">
      <alignment vertical="center"/>
    </xf>
    <xf numFmtId="165" fontId="15" fillId="3" borderId="13" xfId="0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164" fontId="15" fillId="0" borderId="24" xfId="2" applyFont="1" applyBorder="1" applyAlignment="1" applyProtection="1">
      <alignment horizontal="left" vertical="top"/>
    </xf>
    <xf numFmtId="164" fontId="15" fillId="0" borderId="20" xfId="2" applyFont="1" applyBorder="1" applyAlignment="1" applyProtection="1">
      <alignment horizontal="center" vertical="top"/>
    </xf>
    <xf numFmtId="0" fontId="0" fillId="0" borderId="13" xfId="0" applyBorder="1" applyAlignment="1">
      <alignment horizontal="center" vertical="center"/>
    </xf>
    <xf numFmtId="0" fontId="25" fillId="0" borderId="21" xfId="0" applyFont="1" applyBorder="1" applyAlignment="1">
      <alignment vertical="center"/>
    </xf>
    <xf numFmtId="0" fontId="26" fillId="0" borderId="21" xfId="0" applyFont="1" applyBorder="1" applyAlignment="1">
      <alignment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20" fillId="0" borderId="0" xfId="2" applyFont="1" applyBorder="1" applyAlignment="1" applyProtection="1">
      <alignment horizontal="left" vertical="center"/>
    </xf>
    <xf numFmtId="164" fontId="20" fillId="0" borderId="22" xfId="2" applyFont="1" applyBorder="1" applyAlignment="1" applyProtection="1">
      <alignment vertical="center"/>
    </xf>
    <xf numFmtId="0" fontId="26" fillId="0" borderId="21" xfId="0" applyFont="1" applyBorder="1" applyAlignment="1">
      <alignment horizontal="left" vertical="center"/>
    </xf>
    <xf numFmtId="0" fontId="15" fillId="3" borderId="21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64" fontId="17" fillId="3" borderId="0" xfId="2" applyFont="1" applyFill="1" applyBorder="1" applyAlignment="1" applyProtection="1">
      <alignment horizontal="center" vertical="center"/>
    </xf>
    <xf numFmtId="164" fontId="17" fillId="3" borderId="22" xfId="2" applyFont="1" applyFill="1" applyBorder="1" applyAlignment="1" applyProtection="1">
      <alignment horizontal="center" vertical="center"/>
    </xf>
    <xf numFmtId="0" fontId="5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7" fillId="0" borderId="21" xfId="0" applyFont="1" applyBorder="1" applyAlignment="1">
      <alignment horizontal="left" vertical="center"/>
    </xf>
    <xf numFmtId="0" fontId="15" fillId="5" borderId="21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164" fontId="17" fillId="5" borderId="0" xfId="2" applyFont="1" applyFill="1" applyBorder="1" applyAlignment="1" applyProtection="1">
      <alignment horizontal="center" vertical="center"/>
    </xf>
    <xf numFmtId="164" fontId="17" fillId="5" borderId="22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2" borderId="0" xfId="0" applyFill="1" applyAlignment="1">
      <alignment vertical="center"/>
    </xf>
    <xf numFmtId="0" fontId="0" fillId="12" borderId="0" xfId="0" applyFill="1" applyAlignment="1" applyProtection="1">
      <alignment vertical="center"/>
      <protection hidden="1"/>
    </xf>
    <xf numFmtId="0" fontId="15" fillId="2" borderId="14" xfId="0" applyFont="1" applyFill="1" applyBorder="1" applyAlignment="1">
      <alignment horizontal="center" vertical="center"/>
    </xf>
    <xf numFmtId="0" fontId="20" fillId="13" borderId="14" xfId="0" applyFont="1" applyFill="1" applyBorder="1" applyAlignment="1" applyProtection="1">
      <alignment vertical="center"/>
      <protection locked="0"/>
    </xf>
    <xf numFmtId="0" fontId="5" fillId="6" borderId="0" xfId="0" applyFont="1" applyFill="1" applyAlignment="1">
      <alignment vertical="center"/>
    </xf>
    <xf numFmtId="0" fontId="28" fillId="5" borderId="21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28" fillId="5" borderId="22" xfId="0" applyFont="1" applyFill="1" applyBorder="1" applyAlignment="1">
      <alignment horizontal="left" vertical="center" wrapText="1"/>
    </xf>
    <xf numFmtId="164" fontId="20" fillId="0" borderId="0" xfId="2" applyFont="1" applyBorder="1" applyAlignment="1" applyProtection="1">
      <alignment vertical="center"/>
    </xf>
    <xf numFmtId="0" fontId="11" fillId="0" borderId="0" xfId="0" applyFont="1" applyAlignment="1">
      <alignment horizontal="left" vertical="center" wrapText="1"/>
    </xf>
    <xf numFmtId="164" fontId="19" fillId="0" borderId="0" xfId="2" applyFont="1" applyBorder="1" applyAlignment="1" applyProtection="1">
      <alignment horizontal="center" vertical="center" wrapText="1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17" fillId="0" borderId="0" xfId="2" applyFont="1" applyBorder="1" applyAlignment="1" applyProtection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0" fillId="0" borderId="17" xfId="0" applyFont="1" applyBorder="1" applyAlignment="1">
      <alignment horizontal="left" vertical="center"/>
    </xf>
    <xf numFmtId="0" fontId="15" fillId="0" borderId="23" xfId="0" applyFont="1" applyBorder="1" applyAlignment="1">
      <alignment horizontal="center" vertical="center"/>
    </xf>
    <xf numFmtId="164" fontId="17" fillId="0" borderId="23" xfId="2" applyFont="1" applyBorder="1" applyAlignment="1" applyProtection="1">
      <alignment horizontal="center" vertical="center"/>
    </xf>
    <xf numFmtId="164" fontId="17" fillId="0" borderId="11" xfId="2" applyFont="1" applyBorder="1" applyAlignment="1" applyProtection="1">
      <alignment horizontal="center" vertical="center"/>
    </xf>
    <xf numFmtId="165" fontId="15" fillId="3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right" vertical="center"/>
    </xf>
    <xf numFmtId="164" fontId="15" fillId="0" borderId="31" xfId="2" applyFont="1" applyBorder="1" applyAlignment="1" applyProtection="1">
      <alignment horizontal="center" vertical="top"/>
    </xf>
    <xf numFmtId="0" fontId="15" fillId="2" borderId="5" xfId="0" applyFont="1" applyFill="1" applyBorder="1" applyAlignment="1">
      <alignment horizontal="left" vertical="center"/>
    </xf>
    <xf numFmtId="164" fontId="17" fillId="2" borderId="5" xfId="2" applyFont="1" applyFill="1" applyBorder="1" applyAlignment="1" applyProtection="1">
      <alignment horizontal="center" vertical="center"/>
    </xf>
    <xf numFmtId="164" fontId="11" fillId="0" borderId="22" xfId="2" applyFont="1" applyBorder="1" applyAlignment="1" applyProtection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164" fontId="15" fillId="2" borderId="5" xfId="2" applyFont="1" applyFill="1" applyBorder="1" applyAlignment="1" applyProtection="1">
      <alignment horizontal="center" vertical="center"/>
    </xf>
    <xf numFmtId="0" fontId="11" fillId="5" borderId="5" xfId="0" applyFont="1" applyFill="1" applyBorder="1" applyAlignment="1">
      <alignment horizontal="left" vertical="center"/>
    </xf>
    <xf numFmtId="164" fontId="19" fillId="0" borderId="5" xfId="2" applyFont="1" applyBorder="1" applyAlignment="1" applyProtection="1">
      <alignment horizontal="center" vertical="center"/>
    </xf>
    <xf numFmtId="0" fontId="11" fillId="0" borderId="5" xfId="0" applyFont="1" applyBorder="1" applyAlignment="1">
      <alignment horizontal="left" vertical="center"/>
    </xf>
    <xf numFmtId="164" fontId="29" fillId="0" borderId="5" xfId="2" applyFont="1" applyBorder="1" applyAlignment="1" applyProtection="1">
      <alignment horizontal="center" vertical="center"/>
    </xf>
    <xf numFmtId="0" fontId="15" fillId="3" borderId="5" xfId="0" applyFont="1" applyFill="1" applyBorder="1" applyAlignment="1">
      <alignment horizontal="left" vertical="center"/>
    </xf>
    <xf numFmtId="164" fontId="16" fillId="3" borderId="5" xfId="2" applyFont="1" applyFill="1" applyBorder="1" applyAlignment="1" applyProtection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164" fontId="15" fillId="2" borderId="14" xfId="2" applyFont="1" applyFill="1" applyBorder="1" applyAlignment="1" applyProtection="1">
      <alignment horizontal="center" vertical="center"/>
    </xf>
    <xf numFmtId="0" fontId="15" fillId="3" borderId="12" xfId="0" applyFont="1" applyFill="1" applyBorder="1" applyAlignment="1">
      <alignment horizontal="left" vertical="center"/>
    </xf>
    <xf numFmtId="164" fontId="16" fillId="3" borderId="12" xfId="2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left" vertical="center"/>
    </xf>
    <xf numFmtId="164" fontId="19" fillId="0" borderId="12" xfId="2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>
      <alignment horizontal="center" vertical="center"/>
    </xf>
    <xf numFmtId="164" fontId="17" fillId="2" borderId="14" xfId="2" applyFont="1" applyFill="1" applyBorder="1" applyAlignment="1" applyProtection="1">
      <alignment horizontal="center" vertical="center"/>
    </xf>
    <xf numFmtId="164" fontId="17" fillId="2" borderId="19" xfId="2" applyFont="1" applyFill="1" applyBorder="1" applyAlignment="1" applyProtection="1">
      <alignment horizontal="center" vertical="center"/>
    </xf>
    <xf numFmtId="164" fontId="17" fillId="2" borderId="30" xfId="2" applyFont="1" applyFill="1" applyBorder="1" applyAlignment="1" applyProtection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164" fontId="19" fillId="0" borderId="5" xfId="2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>
      <alignment horizontal="left" vertical="center" wrapText="1"/>
    </xf>
    <xf numFmtId="164" fontId="19" fillId="0" borderId="18" xfId="2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>
      <alignment horizontal="left" vertical="center" wrapText="1"/>
    </xf>
    <xf numFmtId="164" fontId="19" fillId="0" borderId="14" xfId="2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164" fontId="19" fillId="0" borderId="5" xfId="2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>
      <alignment horizontal="left" vertical="center"/>
    </xf>
    <xf numFmtId="0" fontId="20" fillId="0" borderId="29" xfId="0" applyFont="1" applyBorder="1" applyAlignment="1">
      <alignment horizontal="left" vertical="center"/>
    </xf>
    <xf numFmtId="164" fontId="19" fillId="0" borderId="11" xfId="2" applyFont="1" applyBorder="1" applyAlignment="1" applyProtection="1">
      <alignment horizontal="center" vertical="center"/>
      <protection locked="0"/>
    </xf>
    <xf numFmtId="164" fontId="19" fillId="0" borderId="18" xfId="2" applyFont="1" applyBorder="1" applyAlignment="1" applyProtection="1">
      <alignment horizontal="center" vertical="center"/>
      <protection locked="0"/>
    </xf>
    <xf numFmtId="0" fontId="28" fillId="5" borderId="14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/>
    </xf>
    <xf numFmtId="0" fontId="15" fillId="2" borderId="16" xfId="0" applyFont="1" applyFill="1" applyBorder="1" applyAlignment="1">
      <alignment horizontal="left" vertical="center"/>
    </xf>
    <xf numFmtId="164" fontId="15" fillId="2" borderId="4" xfId="2" applyFont="1" applyFill="1" applyBorder="1" applyAlignment="1" applyProtection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164" fontId="19" fillId="0" borderId="4" xfId="2" applyFont="1" applyBorder="1" applyAlignment="1" applyProtection="1">
      <alignment horizontal="center" vertical="center"/>
    </xf>
    <xf numFmtId="165" fontId="3" fillId="0" borderId="28" xfId="0" applyNumberFormat="1" applyFont="1" applyBorder="1" applyAlignment="1" applyProtection="1">
      <alignment horizontal="left" vertical="center"/>
      <protection hidden="1"/>
    </xf>
    <xf numFmtId="165" fontId="3" fillId="0" borderId="10" xfId="0" applyNumberFormat="1" applyFont="1" applyBorder="1" applyAlignment="1" applyProtection="1">
      <alignment horizontal="left" vertical="center"/>
      <protection hidden="1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15" xfId="0" applyBorder="1" applyAlignment="1">
      <alignment horizontal="center" vertical="center"/>
    </xf>
    <xf numFmtId="165" fontId="3" fillId="0" borderId="26" xfId="0" applyNumberFormat="1" applyFont="1" applyBorder="1" applyAlignment="1" applyProtection="1">
      <alignment horizontal="left" vertical="center"/>
      <protection hidden="1"/>
    </xf>
    <xf numFmtId="165" fontId="3" fillId="0" borderId="3" xfId="0" applyNumberFormat="1" applyFont="1" applyBorder="1" applyAlignment="1" applyProtection="1">
      <alignment horizontal="left" vertical="center"/>
      <protection hidden="1"/>
    </xf>
    <xf numFmtId="164" fontId="4" fillId="0" borderId="4" xfId="2" applyFont="1" applyBorder="1" applyAlignment="1" applyProtection="1">
      <alignment horizontal="center" vertical="center"/>
    </xf>
    <xf numFmtId="164" fontId="4" fillId="0" borderId="5" xfId="2" applyFont="1" applyBorder="1" applyAlignment="1" applyProtection="1">
      <alignment horizontal="center" vertical="center"/>
    </xf>
    <xf numFmtId="165" fontId="3" fillId="0" borderId="27" xfId="0" applyNumberFormat="1" applyFont="1" applyBorder="1" applyAlignment="1" applyProtection="1">
      <alignment horizontal="left" vertical="center"/>
      <protection hidden="1"/>
    </xf>
    <xf numFmtId="165" fontId="3" fillId="0" borderId="7" xfId="0" applyNumberFormat="1" applyFont="1" applyBorder="1" applyAlignment="1" applyProtection="1">
      <alignment horizontal="left" vertical="center"/>
      <protection hidden="1"/>
    </xf>
    <xf numFmtId="164" fontId="6" fillId="2" borderId="4" xfId="2" applyFont="1" applyFill="1" applyBorder="1" applyAlignment="1" applyProtection="1">
      <alignment horizontal="center" vertical="center" wrapText="1"/>
    </xf>
    <xf numFmtId="164" fontId="6" fillId="2" borderId="5" xfId="2" applyFont="1" applyFill="1" applyBorder="1" applyAlignment="1" applyProtection="1">
      <alignment horizontal="center" vertical="center" wrapText="1"/>
    </xf>
    <xf numFmtId="49" fontId="7" fillId="3" borderId="11" xfId="2" applyNumberFormat="1" applyFont="1" applyFill="1" applyBorder="1" applyAlignment="1" applyProtection="1">
      <alignment horizontal="center" vertical="center" wrapText="1"/>
      <protection locked="0"/>
    </xf>
    <xf numFmtId="0" fontId="7" fillId="3" borderId="20" xfId="2" applyNumberFormat="1" applyFont="1" applyFill="1" applyBorder="1" applyAlignment="1" applyProtection="1">
      <alignment horizontal="center" vertical="center" wrapText="1"/>
      <protection locked="0"/>
    </xf>
    <xf numFmtId="1" fontId="8" fillId="0" borderId="5" xfId="1" applyNumberFormat="1" applyFont="1" applyBorder="1" applyAlignment="1" applyProtection="1">
      <alignment horizontal="center" vertical="center"/>
    </xf>
    <xf numFmtId="165" fontId="15" fillId="3" borderId="5" xfId="0" applyNumberFormat="1" applyFont="1" applyFill="1" applyBorder="1" applyAlignment="1">
      <alignment horizontal="left" vertical="center"/>
    </xf>
    <xf numFmtId="165" fontId="15" fillId="11" borderId="5" xfId="0" applyNumberFormat="1" applyFont="1" applyFill="1" applyBorder="1" applyAlignment="1">
      <alignment horizontal="left" vertical="center"/>
    </xf>
    <xf numFmtId="170" fontId="17" fillId="11" borderId="5" xfId="3" applyNumberFormat="1" applyFont="1" applyFill="1" applyBorder="1" applyAlignment="1" applyProtection="1">
      <alignment horizontal="right" vertical="center"/>
    </xf>
    <xf numFmtId="165" fontId="24" fillId="3" borderId="17" xfId="0" applyNumberFormat="1" applyFont="1" applyFill="1" applyBorder="1" applyAlignment="1">
      <alignment horizontal="left" vertical="center" wrapText="1"/>
    </xf>
    <xf numFmtId="165" fontId="24" fillId="3" borderId="23" xfId="0" applyNumberFormat="1" applyFont="1" applyFill="1" applyBorder="1" applyAlignment="1">
      <alignment horizontal="left" vertical="center" wrapText="1"/>
    </xf>
    <xf numFmtId="165" fontId="24" fillId="3" borderId="11" xfId="0" applyNumberFormat="1" applyFont="1" applyFill="1" applyBorder="1" applyAlignment="1">
      <alignment horizontal="left" vertical="center" wrapText="1"/>
    </xf>
    <xf numFmtId="165" fontId="15" fillId="10" borderId="5" xfId="0" applyNumberFormat="1" applyFont="1" applyFill="1" applyBorder="1" applyAlignment="1">
      <alignment horizontal="left" vertical="center"/>
    </xf>
    <xf numFmtId="164" fontId="17" fillId="10" borderId="5" xfId="2" applyFont="1" applyFill="1" applyBorder="1" applyAlignment="1" applyProtection="1">
      <alignment horizontal="center" vertical="center"/>
    </xf>
    <xf numFmtId="164" fontId="17" fillId="11" borderId="5" xfId="2" applyFont="1" applyFill="1" applyBorder="1" applyAlignment="1" applyProtection="1">
      <alignment horizontal="center" vertical="center"/>
    </xf>
    <xf numFmtId="165" fontId="11" fillId="6" borderId="5" xfId="0" applyNumberFormat="1" applyFont="1" applyFill="1" applyBorder="1" applyAlignment="1">
      <alignment horizontal="left" vertical="center"/>
    </xf>
    <xf numFmtId="164" fontId="19" fillId="6" borderId="5" xfId="2" applyFont="1" applyFill="1" applyBorder="1" applyAlignment="1" applyProtection="1">
      <alignment horizontal="center" vertical="center"/>
    </xf>
    <xf numFmtId="165" fontId="11" fillId="11" borderId="5" xfId="0" applyNumberFormat="1" applyFont="1" applyFill="1" applyBorder="1" applyAlignment="1">
      <alignment horizontal="left" vertical="center"/>
    </xf>
    <xf numFmtId="164" fontId="19" fillId="11" borderId="5" xfId="2" applyFont="1" applyFill="1" applyBorder="1" applyAlignment="1" applyProtection="1">
      <alignment horizontal="center" vertical="center"/>
    </xf>
    <xf numFmtId="165" fontId="15" fillId="2" borderId="5" xfId="0" applyNumberFormat="1" applyFont="1" applyFill="1" applyBorder="1" applyAlignment="1">
      <alignment horizontal="left" vertical="center"/>
    </xf>
    <xf numFmtId="165" fontId="11" fillId="2" borderId="5" xfId="0" applyNumberFormat="1" applyFont="1" applyFill="1" applyBorder="1" applyAlignment="1">
      <alignment horizontal="left" vertical="center"/>
    </xf>
    <xf numFmtId="165" fontId="11" fillId="0" borderId="5" xfId="0" applyNumberFormat="1" applyFont="1" applyBorder="1" applyAlignment="1">
      <alignment horizontal="left" vertical="center"/>
    </xf>
    <xf numFmtId="165" fontId="11" fillId="3" borderId="5" xfId="0" applyNumberFormat="1" applyFont="1" applyFill="1" applyBorder="1" applyAlignment="1">
      <alignment vertical="center"/>
    </xf>
    <xf numFmtId="164" fontId="19" fillId="2" borderId="5" xfId="2" applyFont="1" applyFill="1" applyBorder="1" applyAlignment="1" applyProtection="1">
      <alignment horizontal="center" vertical="center"/>
    </xf>
    <xf numFmtId="165" fontId="11" fillId="3" borderId="5" xfId="0" applyNumberFormat="1" applyFont="1" applyFill="1" applyBorder="1" applyAlignment="1">
      <alignment horizontal="left" vertical="center"/>
    </xf>
    <xf numFmtId="165" fontId="12" fillId="0" borderId="5" xfId="0" applyNumberFormat="1" applyFont="1" applyBorder="1" applyAlignment="1">
      <alignment horizontal="left" vertical="center" wrapText="1"/>
    </xf>
    <xf numFmtId="165" fontId="3" fillId="0" borderId="25" xfId="0" applyNumberFormat="1" applyFont="1" applyBorder="1" applyAlignment="1" applyProtection="1">
      <alignment horizontal="left" vertical="center"/>
      <protection hidden="1"/>
    </xf>
    <xf numFmtId="49" fontId="7" fillId="3" borderId="18" xfId="2" applyNumberFormat="1" applyFont="1" applyFill="1" applyBorder="1" applyAlignment="1" applyProtection="1">
      <alignment horizontal="center" vertical="center" wrapText="1"/>
      <protection locked="0"/>
    </xf>
    <xf numFmtId="0" fontId="7" fillId="3" borderId="12" xfId="2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2" applyNumberFormat="1" applyFont="1" applyBorder="1" applyAlignment="1" applyProtection="1">
      <alignment horizontal="center" vertical="center"/>
    </xf>
    <xf numFmtId="164" fontId="11" fillId="0" borderId="11" xfId="2" applyFont="1" applyBorder="1" applyAlignment="1" applyProtection="1">
      <alignment horizontal="center" vertical="center"/>
    </xf>
    <xf numFmtId="164" fontId="15" fillId="0" borderId="20" xfId="2" applyFont="1" applyBorder="1" applyAlignment="1" applyProtection="1">
      <alignment horizontal="center" vertical="top"/>
    </xf>
    <xf numFmtId="0" fontId="0" fillId="0" borderId="5" xfId="0" applyBorder="1" applyAlignment="1">
      <alignment horizontal="center" vertical="center"/>
    </xf>
    <xf numFmtId="165" fontId="3" fillId="0" borderId="18" xfId="0" applyNumberFormat="1" applyFont="1" applyBorder="1" applyAlignment="1" applyProtection="1">
      <alignment horizontal="left" vertical="center"/>
      <protection hidden="1"/>
    </xf>
    <xf numFmtId="164" fontId="19" fillId="2" borderId="15" xfId="2" applyFont="1" applyFill="1" applyBorder="1" applyAlignment="1" applyProtection="1">
      <alignment horizontal="center" vertical="center"/>
    </xf>
    <xf numFmtId="164" fontId="19" fillId="2" borderId="4" xfId="2" applyFont="1" applyFill="1" applyBorder="1" applyAlignment="1" applyProtection="1">
      <alignment horizontal="center" vertical="center"/>
    </xf>
    <xf numFmtId="164" fontId="19" fillId="0" borderId="15" xfId="2" applyFont="1" applyBorder="1" applyAlignment="1" applyProtection="1">
      <alignment horizontal="center" vertical="center"/>
    </xf>
    <xf numFmtId="165" fontId="11" fillId="0" borderId="18" xfId="0" applyNumberFormat="1" applyFont="1" applyBorder="1" applyAlignment="1">
      <alignment horizontal="left" vertical="center"/>
    </xf>
    <xf numFmtId="164" fontId="19" fillId="0" borderId="15" xfId="2" applyFont="1" applyBorder="1" applyAlignment="1" applyProtection="1">
      <alignment horizontal="center" vertical="center"/>
      <protection locked="0"/>
    </xf>
    <xf numFmtId="164" fontId="19" fillId="0" borderId="4" xfId="2" applyFont="1" applyBorder="1" applyAlignment="1" applyProtection="1">
      <alignment horizontal="center" vertical="center"/>
      <protection locked="0"/>
    </xf>
    <xf numFmtId="164" fontId="17" fillId="2" borderId="15" xfId="2" applyFont="1" applyFill="1" applyBorder="1" applyAlignment="1" applyProtection="1">
      <alignment horizontal="center" vertical="center"/>
    </xf>
    <xf numFmtId="164" fontId="17" fillId="2" borderId="4" xfId="2" applyFont="1" applyFill="1" applyBorder="1" applyAlignment="1" applyProtection="1">
      <alignment horizontal="center" vertical="center"/>
    </xf>
    <xf numFmtId="164" fontId="19" fillId="0" borderId="15" xfId="2" applyFont="1" applyBorder="1" applyAlignment="1" applyProtection="1">
      <alignment horizontal="center" vertical="center" wrapText="1"/>
      <protection locked="0"/>
    </xf>
    <xf numFmtId="164" fontId="19" fillId="0" borderId="4" xfId="2" applyFont="1" applyBorder="1" applyAlignment="1" applyProtection="1">
      <alignment horizontal="center" vertical="center" wrapText="1"/>
      <protection locked="0"/>
    </xf>
    <xf numFmtId="164" fontId="19" fillId="6" borderId="15" xfId="2" applyFont="1" applyFill="1" applyBorder="1" applyAlignment="1" applyProtection="1">
      <alignment horizontal="center" vertical="center"/>
    </xf>
    <xf numFmtId="164" fontId="19" fillId="6" borderId="4" xfId="2" applyFont="1" applyFill="1" applyBorder="1" applyAlignment="1" applyProtection="1">
      <alignment horizontal="center" vertical="center"/>
    </xf>
    <xf numFmtId="164" fontId="22" fillId="2" borderId="15" xfId="2" applyFont="1" applyFill="1" applyBorder="1" applyAlignment="1" applyProtection="1">
      <alignment horizontal="center" vertical="center"/>
    </xf>
    <xf numFmtId="164" fontId="22" fillId="2" borderId="4" xfId="2" applyFont="1" applyFill="1" applyBorder="1" applyAlignment="1" applyProtection="1">
      <alignment horizontal="center" vertical="center"/>
    </xf>
    <xf numFmtId="165" fontId="21" fillId="2" borderId="5" xfId="0" applyNumberFormat="1" applyFont="1" applyFill="1" applyBorder="1" applyAlignment="1">
      <alignment horizontal="left" vertical="center"/>
    </xf>
    <xf numFmtId="165" fontId="11" fillId="10" borderId="5" xfId="0" applyNumberFormat="1" applyFont="1" applyFill="1" applyBorder="1" applyAlignment="1">
      <alignment horizontal="left" vertical="center"/>
    </xf>
    <xf numFmtId="164" fontId="22" fillId="10" borderId="15" xfId="2" applyFont="1" applyFill="1" applyBorder="1" applyAlignment="1" applyProtection="1">
      <alignment horizontal="center" vertical="center"/>
    </xf>
    <xf numFmtId="164" fontId="22" fillId="10" borderId="4" xfId="2" applyFont="1" applyFill="1" applyBorder="1" applyAlignment="1" applyProtection="1">
      <alignment horizontal="center" vertical="center"/>
    </xf>
    <xf numFmtId="165" fontId="15" fillId="4" borderId="5" xfId="0" applyNumberFormat="1" applyFont="1" applyFill="1" applyBorder="1" applyAlignment="1">
      <alignment horizontal="left" vertical="center"/>
    </xf>
    <xf numFmtId="164" fontId="17" fillId="4" borderId="15" xfId="2" applyFont="1" applyFill="1" applyBorder="1" applyAlignment="1" applyProtection="1">
      <alignment horizontal="center" vertical="center"/>
    </xf>
    <xf numFmtId="164" fontId="17" fillId="4" borderId="4" xfId="2" applyFont="1" applyFill="1" applyBorder="1" applyAlignment="1" applyProtection="1">
      <alignment horizontal="center" vertical="center"/>
    </xf>
    <xf numFmtId="165" fontId="11" fillId="9" borderId="5" xfId="0" applyNumberFormat="1" applyFont="1" applyFill="1" applyBorder="1" applyAlignment="1">
      <alignment horizontal="left" vertical="center"/>
    </xf>
    <xf numFmtId="164" fontId="19" fillId="9" borderId="15" xfId="2" applyFont="1" applyFill="1" applyBorder="1" applyAlignment="1" applyProtection="1">
      <alignment horizontal="center" vertical="center"/>
    </xf>
    <xf numFmtId="164" fontId="19" fillId="9" borderId="4" xfId="2" applyFont="1" applyFill="1" applyBorder="1" applyAlignment="1" applyProtection="1">
      <alignment horizontal="center" vertical="center"/>
    </xf>
    <xf numFmtId="165" fontId="11" fillId="0" borderId="21" xfId="0" applyNumberFormat="1" applyFont="1" applyBorder="1" applyAlignment="1">
      <alignment horizontal="left" vertical="center"/>
    </xf>
    <xf numFmtId="165" fontId="15" fillId="8" borderId="5" xfId="0" applyNumberFormat="1" applyFont="1" applyFill="1" applyBorder="1" applyAlignment="1">
      <alignment horizontal="left" vertical="center"/>
    </xf>
    <xf numFmtId="164" fontId="17" fillId="8" borderId="15" xfId="2" applyFont="1" applyFill="1" applyBorder="1" applyAlignment="1" applyProtection="1">
      <alignment horizontal="center" vertical="center"/>
    </xf>
    <xf numFmtId="164" fontId="17" fillId="8" borderId="4" xfId="2" applyFont="1" applyFill="1" applyBorder="1" applyAlignment="1" applyProtection="1">
      <alignment horizontal="center" vertical="center"/>
    </xf>
    <xf numFmtId="165" fontId="15" fillId="7" borderId="5" xfId="0" applyNumberFormat="1" applyFont="1" applyFill="1" applyBorder="1" applyAlignment="1">
      <alignment horizontal="left" vertical="center"/>
    </xf>
    <xf numFmtId="164" fontId="17" fillId="7" borderId="15" xfId="2" applyFont="1" applyFill="1" applyBorder="1" applyAlignment="1" applyProtection="1">
      <alignment horizontal="center" vertical="center"/>
    </xf>
    <xf numFmtId="164" fontId="17" fillId="7" borderId="4" xfId="2" applyFont="1" applyFill="1" applyBorder="1" applyAlignment="1" applyProtection="1">
      <alignment horizontal="center" vertical="center"/>
    </xf>
    <xf numFmtId="164" fontId="19" fillId="6" borderId="15" xfId="2" applyFont="1" applyFill="1" applyBorder="1" applyAlignment="1" applyProtection="1">
      <alignment horizontal="center" vertical="center"/>
      <protection locked="0"/>
    </xf>
    <xf numFmtId="164" fontId="19" fillId="6" borderId="4" xfId="2" applyFont="1" applyFill="1" applyBorder="1" applyAlignment="1" applyProtection="1">
      <alignment horizontal="center" vertical="center"/>
      <protection locked="0"/>
    </xf>
    <xf numFmtId="165" fontId="15" fillId="0" borderId="5" xfId="0" applyNumberFormat="1" applyFont="1" applyBorder="1" applyAlignment="1">
      <alignment horizontal="left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164" fontId="15" fillId="2" borderId="13" xfId="2" applyFont="1" applyFill="1" applyBorder="1" applyAlignment="1" applyProtection="1">
      <alignment horizontal="center" vertical="center"/>
    </xf>
    <xf numFmtId="164" fontId="15" fillId="2" borderId="20" xfId="2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  <protection hidden="1"/>
    </xf>
    <xf numFmtId="165" fontId="12" fillId="3" borderId="5" xfId="0" applyNumberFormat="1" applyFont="1" applyFill="1" applyBorder="1" applyAlignment="1" applyProtection="1">
      <alignment horizontal="left" vertical="center"/>
      <protection locked="0"/>
    </xf>
    <xf numFmtId="165" fontId="12" fillId="3" borderId="15" xfId="0" applyNumberFormat="1" applyFont="1" applyFill="1" applyBorder="1" applyAlignment="1">
      <alignment horizontal="left" vertical="center"/>
    </xf>
    <xf numFmtId="165" fontId="12" fillId="3" borderId="16" xfId="0" applyNumberFormat="1" applyFont="1" applyFill="1" applyBorder="1" applyAlignment="1">
      <alignment horizontal="left" vertical="center"/>
    </xf>
    <xf numFmtId="165" fontId="12" fillId="3" borderId="4" xfId="0" applyNumberFormat="1" applyFont="1" applyFill="1" applyBorder="1" applyAlignment="1">
      <alignment horizontal="left" vertical="center"/>
    </xf>
    <xf numFmtId="164" fontId="6" fillId="6" borderId="17" xfId="2" applyFont="1" applyFill="1" applyBorder="1" applyAlignment="1" applyProtection="1">
      <alignment horizontal="center" vertical="center" wrapText="1"/>
    </xf>
    <xf numFmtId="164" fontId="6" fillId="6" borderId="11" xfId="2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7" fillId="3" borderId="4" xfId="2" applyNumberFormat="1" applyFont="1" applyFill="1" applyBorder="1" applyAlignment="1" applyProtection="1">
      <alignment horizontal="center" vertical="center" wrapText="1"/>
      <protection locked="0"/>
    </xf>
    <xf numFmtId="1" fontId="8" fillId="0" borderId="5" xfId="1" applyNumberFormat="1" applyFont="1" applyBorder="1" applyAlignment="1" applyProtection="1">
      <alignment horizontal="center" vertical="center"/>
      <protection locked="0"/>
    </xf>
  </cellXfs>
  <cellStyles count="5">
    <cellStyle name="Moeda" xfId="2" builtinId="4"/>
    <cellStyle name="Normal" xfId="0" builtinId="0"/>
    <cellStyle name="Normal 5 4 7 2" xfId="4" xr:uid="{672D5174-83D3-41A3-911D-B54FEA2903F1}"/>
    <cellStyle name="Porcentagem" xfId="3" builtinId="5"/>
    <cellStyle name="Vírgula" xfId="1" builtinId="3"/>
  </cellStyles>
  <dxfs count="2"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945356</xdr:colOff>
      <xdr:row>4</xdr:row>
      <xdr:rowOff>134471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EE9C3AFB-FAA2-44AA-AC59-53694644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945356" cy="934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11206</xdr:colOff>
      <xdr:row>88</xdr:row>
      <xdr:rowOff>33618</xdr:rowOff>
    </xdr:from>
    <xdr:to>
      <xdr:col>2</xdr:col>
      <xdr:colOff>956562</xdr:colOff>
      <xdr:row>92</xdr:row>
      <xdr:rowOff>168089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8C517B4-9129-46AC-9BAC-17F6BBBE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6" y="20093268"/>
          <a:ext cx="945356" cy="934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33618</xdr:colOff>
      <xdr:row>187</xdr:row>
      <xdr:rowOff>56030</xdr:rowOff>
    </xdr:from>
    <xdr:to>
      <xdr:col>2</xdr:col>
      <xdr:colOff>978974</xdr:colOff>
      <xdr:row>191</xdr:row>
      <xdr:rowOff>112059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67DA42A4-F418-4991-A012-4DA9DE65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937580"/>
          <a:ext cx="945356" cy="932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Aurora-HCP/PRESTA&#199;&#195;O%20DE%20CONTAS%20-2020/AGOSTO%2020/13%20PCF/HPR%20-%20PCF%20em%20Excel%20-%2008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 refreshError="1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S53">
            <v>42491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S54">
            <v>42491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10.894.988/0008-00</v>
          </cell>
          <cell r="S55">
            <v>43922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S56">
            <v>43344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 refreshError="1"/>
      <sheetData sheetId="2" refreshError="1"/>
      <sheetData sheetId="3" refreshError="1"/>
      <sheetData sheetId="4" refreshError="1">
        <row r="6">
          <cell r="F6">
            <v>0</v>
          </cell>
        </row>
        <row r="7">
          <cell r="F7">
            <v>0</v>
          </cell>
        </row>
        <row r="9">
          <cell r="F9">
            <v>0</v>
          </cell>
        </row>
        <row r="10">
          <cell r="F10">
            <v>0</v>
          </cell>
        </row>
        <row r="12">
          <cell r="D12">
            <v>28540.33</v>
          </cell>
          <cell r="F12">
            <v>1122.79</v>
          </cell>
          <cell r="G12">
            <v>411.03000000000003</v>
          </cell>
          <cell r="H12">
            <v>1518.17</v>
          </cell>
        </row>
        <row r="13">
          <cell r="D13">
            <v>22729.809999999998</v>
          </cell>
        </row>
        <row r="14">
          <cell r="F14">
            <v>0</v>
          </cell>
          <cell r="H14">
            <v>0</v>
          </cell>
        </row>
        <row r="15">
          <cell r="D15">
            <v>0</v>
          </cell>
        </row>
        <row r="117">
          <cell r="D117">
            <v>133992.7936</v>
          </cell>
        </row>
        <row r="118">
          <cell r="D118">
            <v>16790.3482</v>
          </cell>
        </row>
        <row r="121">
          <cell r="C121">
            <v>13749.270000000002</v>
          </cell>
        </row>
      </sheetData>
      <sheetData sheetId="5" refreshError="1">
        <row r="16">
          <cell r="C16">
            <v>9.5854922279792731</v>
          </cell>
        </row>
      </sheetData>
      <sheetData sheetId="6" refreshError="1">
        <row r="30">
          <cell r="C30">
            <v>1874286.3200000003</v>
          </cell>
        </row>
        <row r="62">
          <cell r="C62">
            <v>27826.65</v>
          </cell>
        </row>
        <row r="74">
          <cell r="C74">
            <v>810</v>
          </cell>
        </row>
      </sheetData>
      <sheetData sheetId="7" refreshError="1">
        <row r="2">
          <cell r="K2">
            <v>6011.4</v>
          </cell>
        </row>
        <row r="3">
          <cell r="K3">
            <v>2849.28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28455.680000000004</v>
          </cell>
        </row>
        <row r="8">
          <cell r="K8">
            <v>0</v>
          </cell>
        </row>
      </sheetData>
      <sheetData sheetId="8" refreshError="1">
        <row r="1">
          <cell r="X1">
            <v>327820.18</v>
          </cell>
        </row>
        <row r="2">
          <cell r="X2">
            <v>1217580.2500000005</v>
          </cell>
        </row>
        <row r="3">
          <cell r="X3">
            <v>163480.99000000005</v>
          </cell>
        </row>
        <row r="4">
          <cell r="X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N1" t="str">
            <v>TOTAL</v>
          </cell>
        </row>
        <row r="2">
          <cell r="N2">
            <v>2769119.81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18729.77</v>
          </cell>
        </row>
        <row r="12">
          <cell r="D12" t="str">
            <v xml:space="preserve"> 1.4. Benefícios</v>
          </cell>
          <cell r="N12">
            <v>1177.26</v>
          </cell>
        </row>
        <row r="13">
          <cell r="D13" t="str">
            <v xml:space="preserve"> 1.4. Benefícios</v>
          </cell>
          <cell r="N13">
            <v>1425.31</v>
          </cell>
        </row>
        <row r="14">
          <cell r="D14" t="str">
            <v xml:space="preserve"> 1.4. Benefícios</v>
          </cell>
          <cell r="N14">
            <v>133.4</v>
          </cell>
        </row>
        <row r="15">
          <cell r="D15" t="str">
            <v xml:space="preserve"> 1.4. Benefícios</v>
          </cell>
          <cell r="N15">
            <v>131.54</v>
          </cell>
        </row>
        <row r="16">
          <cell r="D16" t="str">
            <v xml:space="preserve"> 2.1. Materiais Descartáveis/Materiais de Penso </v>
          </cell>
          <cell r="N16">
            <v>641.04</v>
          </cell>
        </row>
        <row r="17">
          <cell r="D17" t="str">
            <v xml:space="preserve"> 2.1. Materiais Descartáveis/Materiais de Penso </v>
          </cell>
          <cell r="N17">
            <v>1248</v>
          </cell>
        </row>
        <row r="18">
          <cell r="D18" t="str">
            <v xml:space="preserve"> 2.1. Materiais Descartáveis/Materiais de Penso </v>
          </cell>
          <cell r="N18">
            <v>2484</v>
          </cell>
        </row>
        <row r="19">
          <cell r="D19" t="str">
            <v xml:space="preserve"> 2.1. Materiais Descartáveis/Materiais de Penso </v>
          </cell>
          <cell r="N19">
            <v>2100</v>
          </cell>
        </row>
        <row r="20">
          <cell r="D20" t="str">
            <v xml:space="preserve"> 2.1. Materiais Descartáveis/Materiais de Penso </v>
          </cell>
          <cell r="N20">
            <v>9000</v>
          </cell>
        </row>
        <row r="21">
          <cell r="D21" t="str">
            <v xml:space="preserve"> 2.1. Materiais Descartáveis/Materiais de Penso </v>
          </cell>
          <cell r="N21">
            <v>4904.26</v>
          </cell>
        </row>
        <row r="22">
          <cell r="D22" t="str">
            <v xml:space="preserve"> 2.1. Materiais Descartáveis/Materiais de Penso </v>
          </cell>
          <cell r="N22">
            <v>8303.4</v>
          </cell>
        </row>
        <row r="23">
          <cell r="D23" t="str">
            <v xml:space="preserve"> 2.1. Materiais Descartáveis/Materiais de Penso </v>
          </cell>
          <cell r="N23">
            <v>321.60000000000002</v>
          </cell>
        </row>
        <row r="24">
          <cell r="D24" t="str">
            <v xml:space="preserve"> 2.1. Materiais Descartáveis/Materiais de Penso </v>
          </cell>
          <cell r="N24">
            <v>1571</v>
          </cell>
        </row>
        <row r="25">
          <cell r="D25" t="str">
            <v xml:space="preserve"> 2.1. Materiais Descartáveis/Materiais de Penso </v>
          </cell>
          <cell r="N25">
            <v>4400</v>
          </cell>
        </row>
        <row r="26">
          <cell r="D26" t="str">
            <v xml:space="preserve"> 2.1. Materiais Descartáveis/Materiais de Penso </v>
          </cell>
          <cell r="N26">
            <v>566.6</v>
          </cell>
        </row>
        <row r="27">
          <cell r="D27" t="str">
            <v xml:space="preserve"> 2.1. Materiais Descartáveis/Materiais de Penso </v>
          </cell>
          <cell r="N27">
            <v>2670</v>
          </cell>
        </row>
        <row r="28">
          <cell r="D28" t="str">
            <v xml:space="preserve"> 2.1. Materiais Descartáveis/Materiais de Penso </v>
          </cell>
          <cell r="N28">
            <v>4189.92</v>
          </cell>
        </row>
        <row r="29">
          <cell r="D29" t="str">
            <v xml:space="preserve"> 2.1. Materiais Descartáveis/Materiais de Penso </v>
          </cell>
          <cell r="N29">
            <v>3360</v>
          </cell>
        </row>
        <row r="30">
          <cell r="D30" t="str">
            <v xml:space="preserve"> 2.1. Materiais Descartáveis/Materiais de Penso </v>
          </cell>
          <cell r="N30">
            <v>150</v>
          </cell>
        </row>
        <row r="31">
          <cell r="D31" t="str">
            <v xml:space="preserve"> 2.1. Materiais Descartáveis/Materiais de Penso </v>
          </cell>
          <cell r="N31">
            <v>825</v>
          </cell>
        </row>
        <row r="32">
          <cell r="D32" t="str">
            <v xml:space="preserve"> 2.1. Materiais Descartáveis/Materiais de Penso </v>
          </cell>
          <cell r="N32">
            <v>293</v>
          </cell>
        </row>
        <row r="33">
          <cell r="D33" t="str">
            <v xml:space="preserve"> 2.1. Materiais Descartáveis/Materiais de Penso </v>
          </cell>
          <cell r="N33">
            <v>560</v>
          </cell>
        </row>
        <row r="34">
          <cell r="D34" t="str">
            <v xml:space="preserve"> 2.1. Materiais Descartáveis/Materiais de Penso </v>
          </cell>
          <cell r="N34">
            <v>5200</v>
          </cell>
        </row>
        <row r="35">
          <cell r="D35" t="str">
            <v xml:space="preserve"> 2.1. Materiais Descartáveis/Materiais de Penso </v>
          </cell>
          <cell r="N35">
            <v>15600</v>
          </cell>
        </row>
        <row r="36">
          <cell r="D36" t="str">
            <v xml:space="preserve"> 2.1. Materiais Descartáveis/Materiais de Penso </v>
          </cell>
          <cell r="N36">
            <v>8000</v>
          </cell>
        </row>
        <row r="37">
          <cell r="D37" t="str">
            <v xml:space="preserve"> 2.1. Materiais Descartáveis/Materiais de Penso </v>
          </cell>
          <cell r="N37">
            <v>3234</v>
          </cell>
        </row>
        <row r="38">
          <cell r="D38" t="str">
            <v xml:space="preserve"> 2.1. Materiais Descartáveis/Materiais de Penso </v>
          </cell>
          <cell r="N38">
            <v>879.48</v>
          </cell>
        </row>
        <row r="39">
          <cell r="D39" t="str">
            <v xml:space="preserve"> 2.1. Materiais Descartáveis/Materiais de Penso </v>
          </cell>
          <cell r="N39">
            <v>10920</v>
          </cell>
        </row>
        <row r="40">
          <cell r="D40" t="str">
            <v xml:space="preserve"> 2.1. Materiais Descartáveis/Materiais de Penso </v>
          </cell>
          <cell r="N40">
            <v>13766.65</v>
          </cell>
        </row>
        <row r="41">
          <cell r="D41" t="str">
            <v xml:space="preserve"> 2.1. Materiais Descartáveis/Materiais de Penso </v>
          </cell>
          <cell r="N41">
            <v>826.2</v>
          </cell>
        </row>
        <row r="42">
          <cell r="D42" t="str">
            <v xml:space="preserve"> 2.1. Materiais Descartáveis/Materiais de Penso </v>
          </cell>
          <cell r="N42">
            <v>1137</v>
          </cell>
        </row>
        <row r="43">
          <cell r="D43" t="str">
            <v xml:space="preserve"> 2.1. Materiais Descartáveis/Materiais de Penso </v>
          </cell>
          <cell r="N43">
            <v>880</v>
          </cell>
        </row>
        <row r="44">
          <cell r="D44" t="str">
            <v xml:space="preserve"> 2.2. Medicamentos </v>
          </cell>
          <cell r="N44">
            <v>4460</v>
          </cell>
        </row>
        <row r="45">
          <cell r="D45" t="str">
            <v xml:space="preserve"> 2.2. Medicamentos </v>
          </cell>
          <cell r="N45">
            <v>246</v>
          </cell>
        </row>
        <row r="46">
          <cell r="D46" t="str">
            <v xml:space="preserve"> 2.2. Medicamentos </v>
          </cell>
          <cell r="N46">
            <v>2611.9499999999998</v>
          </cell>
        </row>
        <row r="47">
          <cell r="D47" t="str">
            <v xml:space="preserve"> 2.2. Medicamentos </v>
          </cell>
          <cell r="N47">
            <v>78.2</v>
          </cell>
        </row>
        <row r="48">
          <cell r="D48" t="str">
            <v xml:space="preserve"> 2.2. Medicamentos </v>
          </cell>
          <cell r="N48">
            <v>260</v>
          </cell>
        </row>
        <row r="49">
          <cell r="D49" t="str">
            <v xml:space="preserve"> 2.2. Medicamentos </v>
          </cell>
          <cell r="N49">
            <v>1056</v>
          </cell>
        </row>
        <row r="50">
          <cell r="D50" t="str">
            <v xml:space="preserve"> 2.2. Medicamentos </v>
          </cell>
          <cell r="N50">
            <v>749.5</v>
          </cell>
        </row>
        <row r="51">
          <cell r="D51" t="str">
            <v xml:space="preserve"> 2.2. Medicamentos </v>
          </cell>
          <cell r="N51">
            <v>21500</v>
          </cell>
        </row>
        <row r="52">
          <cell r="D52" t="str">
            <v xml:space="preserve"> 2.2. Medicamentos </v>
          </cell>
          <cell r="N52">
            <v>438</v>
          </cell>
        </row>
        <row r="53">
          <cell r="D53" t="str">
            <v xml:space="preserve"> 2.2. Medicamentos </v>
          </cell>
          <cell r="N53">
            <v>16625</v>
          </cell>
        </row>
        <row r="54">
          <cell r="D54" t="str">
            <v xml:space="preserve"> 2.2. Medicamentos </v>
          </cell>
          <cell r="N54">
            <v>32763.75</v>
          </cell>
        </row>
        <row r="55">
          <cell r="D55" t="str">
            <v xml:space="preserve"> 2.2. Medicamentos </v>
          </cell>
          <cell r="N55">
            <v>4200</v>
          </cell>
        </row>
        <row r="56">
          <cell r="D56" t="str">
            <v xml:space="preserve"> 2.2. Medicamentos </v>
          </cell>
          <cell r="N56">
            <v>8466.85</v>
          </cell>
        </row>
        <row r="57">
          <cell r="D57" t="str">
            <v xml:space="preserve"> 2.2. Medicamentos </v>
          </cell>
          <cell r="N57">
            <v>42000</v>
          </cell>
        </row>
        <row r="58">
          <cell r="D58" t="str">
            <v xml:space="preserve"> 2.2. Medicamentos </v>
          </cell>
          <cell r="N58">
            <v>359.4</v>
          </cell>
        </row>
        <row r="59">
          <cell r="D59" t="str">
            <v xml:space="preserve"> 2.2. Medicamentos </v>
          </cell>
          <cell r="N59">
            <v>598</v>
          </cell>
        </row>
        <row r="60">
          <cell r="D60" t="str">
            <v xml:space="preserve"> 2.2. Medicamentos </v>
          </cell>
          <cell r="N60">
            <v>596.04999999999995</v>
          </cell>
        </row>
        <row r="61">
          <cell r="D61" t="str">
            <v xml:space="preserve"> 2.2. Medicamentos </v>
          </cell>
          <cell r="N61">
            <v>12730</v>
          </cell>
        </row>
        <row r="62">
          <cell r="D62" t="str">
            <v xml:space="preserve"> 2.2. Medicamentos </v>
          </cell>
          <cell r="N62">
            <v>70608</v>
          </cell>
        </row>
        <row r="63">
          <cell r="D63" t="str">
            <v xml:space="preserve"> 3.1. Material de Higienização e Limpeza </v>
          </cell>
          <cell r="N63">
            <v>1020</v>
          </cell>
        </row>
        <row r="64">
          <cell r="D64" t="str">
            <v xml:space="preserve"> 3.1. Material de Higienização e Limpeza </v>
          </cell>
          <cell r="N64">
            <v>696</v>
          </cell>
        </row>
        <row r="65">
          <cell r="D65" t="str">
            <v xml:space="preserve"> 3.1. Material de Higienização e Limpeza </v>
          </cell>
          <cell r="N65">
            <v>5950</v>
          </cell>
        </row>
        <row r="66">
          <cell r="D66" t="str">
            <v xml:space="preserve"> 3.1. Material de Higienização e Limpeza </v>
          </cell>
          <cell r="N66">
            <v>960</v>
          </cell>
        </row>
        <row r="67">
          <cell r="D67" t="str">
            <v xml:space="preserve"> 3.1. Material de Higienização e Limpeza </v>
          </cell>
          <cell r="N67">
            <v>368.64</v>
          </cell>
        </row>
        <row r="68">
          <cell r="D68" t="str">
            <v xml:space="preserve"> 3.1. Material de Higienização e Limpeza </v>
          </cell>
          <cell r="N68">
            <v>1261</v>
          </cell>
        </row>
        <row r="69">
          <cell r="D69" t="str">
            <v xml:space="preserve"> 3.1. Material de Higienização e Limpeza </v>
          </cell>
          <cell r="N69">
            <v>213.6</v>
          </cell>
        </row>
        <row r="70">
          <cell r="D70" t="str">
            <v xml:space="preserve"> 3.2. Material/Gêneros Alimentícios </v>
          </cell>
          <cell r="N70">
            <v>3168</v>
          </cell>
        </row>
        <row r="71">
          <cell r="D71" t="str">
            <v xml:space="preserve"> 3.2. Material/Gêneros Alimentícios </v>
          </cell>
          <cell r="N71">
            <v>1014</v>
          </cell>
        </row>
        <row r="72">
          <cell r="D72" t="str">
            <v xml:space="preserve"> 3.2. Material/Gêneros Alimentícios </v>
          </cell>
          <cell r="N72">
            <v>940</v>
          </cell>
        </row>
        <row r="73">
          <cell r="D73" t="str">
            <v xml:space="preserve"> 3.2. Material/Gêneros Alimentícios </v>
          </cell>
          <cell r="N73">
            <v>117.6</v>
          </cell>
        </row>
        <row r="74">
          <cell r="D74" t="str">
            <v xml:space="preserve"> 3.2. Material/Gêneros Alimentícios </v>
          </cell>
          <cell r="N74">
            <v>83.8</v>
          </cell>
        </row>
        <row r="75">
          <cell r="D75" t="str">
            <v xml:space="preserve"> 3.3. Material Expediente </v>
          </cell>
          <cell r="N75">
            <v>109</v>
          </cell>
        </row>
        <row r="76">
          <cell r="D76" t="str">
            <v xml:space="preserve"> 3.3. Material Expediente </v>
          </cell>
          <cell r="N76">
            <v>297.12</v>
          </cell>
        </row>
        <row r="77">
          <cell r="D77" t="str">
            <v xml:space="preserve"> 3.3. Material Expediente </v>
          </cell>
          <cell r="N77">
            <v>656.86</v>
          </cell>
        </row>
        <row r="78">
          <cell r="D78" t="str">
            <v xml:space="preserve"> 3.3. Material Expediente </v>
          </cell>
          <cell r="N78">
            <v>430</v>
          </cell>
        </row>
        <row r="79">
          <cell r="D79" t="str">
            <v xml:space="preserve"> 3.3. Material Expediente </v>
          </cell>
          <cell r="N79">
            <v>1650</v>
          </cell>
        </row>
        <row r="80">
          <cell r="D80" t="str">
            <v xml:space="preserve"> 3.3. Material Expediente </v>
          </cell>
          <cell r="N80">
            <v>1650</v>
          </cell>
        </row>
        <row r="81">
          <cell r="D81" t="str">
            <v xml:space="preserve"> 3.3. Material Expediente </v>
          </cell>
          <cell r="N81">
            <v>2475</v>
          </cell>
        </row>
        <row r="82">
          <cell r="D82" t="str">
            <v xml:space="preserve"> 3.4. Combustível </v>
          </cell>
          <cell r="N82">
            <v>150</v>
          </cell>
        </row>
        <row r="83">
          <cell r="D83" t="str">
            <v xml:space="preserve"> 3.4. Combustível </v>
          </cell>
          <cell r="N83">
            <v>150</v>
          </cell>
        </row>
        <row r="84">
          <cell r="D84" t="str">
            <v xml:space="preserve"> 3.4. Combustível </v>
          </cell>
          <cell r="N84">
            <v>100</v>
          </cell>
        </row>
        <row r="85">
          <cell r="D85" t="str">
            <v xml:space="preserve"> 3.4. Combustível </v>
          </cell>
          <cell r="N85">
            <v>150</v>
          </cell>
        </row>
        <row r="86">
          <cell r="D86" t="str">
            <v xml:space="preserve"> 3.4. Combustível </v>
          </cell>
          <cell r="N86">
            <v>150</v>
          </cell>
        </row>
        <row r="87">
          <cell r="D87" t="str">
            <v xml:space="preserve"> 3.4. Combustível </v>
          </cell>
          <cell r="N87">
            <v>150</v>
          </cell>
        </row>
        <row r="88">
          <cell r="D88" t="str">
            <v xml:space="preserve"> 3.4. Combustível </v>
          </cell>
          <cell r="N88">
            <v>68.25</v>
          </cell>
        </row>
        <row r="89">
          <cell r="D89" t="str">
            <v xml:space="preserve"> 3.4. Combustível </v>
          </cell>
          <cell r="N89">
            <v>100.03</v>
          </cell>
        </row>
        <row r="90">
          <cell r="D90" t="str">
            <v xml:space="preserve"> 3.4. Combustível </v>
          </cell>
          <cell r="N90">
            <v>133</v>
          </cell>
        </row>
        <row r="91">
          <cell r="D91" t="str">
            <v xml:space="preserve"> 3.4. Combustível </v>
          </cell>
          <cell r="N91">
            <v>150</v>
          </cell>
        </row>
        <row r="92">
          <cell r="D92" t="str">
            <v xml:space="preserve"> 3.4. Combustível </v>
          </cell>
          <cell r="N92">
            <v>100</v>
          </cell>
        </row>
        <row r="93">
          <cell r="D93" t="str">
            <v xml:space="preserve"> 3.4. Combustível </v>
          </cell>
          <cell r="N93">
            <v>150</v>
          </cell>
        </row>
        <row r="94">
          <cell r="D94" t="str">
            <v xml:space="preserve"> 3.4. Combustível </v>
          </cell>
          <cell r="N94">
            <v>100</v>
          </cell>
        </row>
        <row r="95">
          <cell r="D95" t="str">
            <v xml:space="preserve"> 3.4. Combustível </v>
          </cell>
          <cell r="N95">
            <v>137</v>
          </cell>
        </row>
        <row r="96">
          <cell r="D96" t="str">
            <v xml:space="preserve"> 3.4. Combustível </v>
          </cell>
          <cell r="N96">
            <v>100</v>
          </cell>
        </row>
        <row r="97">
          <cell r="D97" t="str">
            <v xml:space="preserve"> 3.4. Combustível </v>
          </cell>
          <cell r="N97">
            <v>143.47999999999999</v>
          </cell>
        </row>
        <row r="98">
          <cell r="D98" t="str">
            <v xml:space="preserve"> 3.4. Combustível </v>
          </cell>
          <cell r="N98">
            <v>150</v>
          </cell>
        </row>
        <row r="99">
          <cell r="D99" t="str">
            <v xml:space="preserve"> 3.4. Combustível </v>
          </cell>
          <cell r="N99">
            <v>100</v>
          </cell>
          <cell r="Q99">
            <v>116586.52999999998</v>
          </cell>
        </row>
        <row r="100">
          <cell r="D100" t="str">
            <v xml:space="preserve"> 3.4. Combustível </v>
          </cell>
          <cell r="N100">
            <v>150</v>
          </cell>
        </row>
        <row r="101">
          <cell r="D101" t="str">
            <v xml:space="preserve"> 3.4. Combustível </v>
          </cell>
          <cell r="N101">
            <v>150</v>
          </cell>
        </row>
        <row r="102">
          <cell r="D102" t="str">
            <v xml:space="preserve"> 3.4. Combustível </v>
          </cell>
          <cell r="N102">
            <v>150</v>
          </cell>
        </row>
        <row r="103">
          <cell r="D103" t="str">
            <v xml:space="preserve"> 3.4. Combustível </v>
          </cell>
          <cell r="N103">
            <v>150</v>
          </cell>
        </row>
        <row r="104">
          <cell r="D104" t="str">
            <v xml:space="preserve"> 3.4. Combustível </v>
          </cell>
          <cell r="N104">
            <v>100</v>
          </cell>
        </row>
        <row r="105">
          <cell r="D105" t="str">
            <v xml:space="preserve"> 3.4. Combustível </v>
          </cell>
          <cell r="N105">
            <v>150</v>
          </cell>
        </row>
        <row r="106">
          <cell r="D106" t="str">
            <v xml:space="preserve"> 3.4. Combustível </v>
          </cell>
          <cell r="N106">
            <v>100</v>
          </cell>
        </row>
        <row r="107">
          <cell r="D107" t="str">
            <v xml:space="preserve"> 3.4. Combustível </v>
          </cell>
          <cell r="N107">
            <v>200</v>
          </cell>
        </row>
        <row r="108">
          <cell r="D108" t="str">
            <v xml:space="preserve"> 3.4. Combustível </v>
          </cell>
          <cell r="N108">
            <v>100</v>
          </cell>
        </row>
        <row r="109">
          <cell r="D109" t="str">
            <v xml:space="preserve"> 3.4. Combustível </v>
          </cell>
          <cell r="N109">
            <v>150</v>
          </cell>
        </row>
        <row r="110">
          <cell r="D110" t="str">
            <v xml:space="preserve">3.6.1. Manutenção de Bem Imóvel </v>
          </cell>
          <cell r="N110">
            <v>148</v>
          </cell>
        </row>
        <row r="111">
          <cell r="D111" t="str">
            <v xml:space="preserve">3.6.1. Manutenção de Bem Imóvel </v>
          </cell>
          <cell r="N111">
            <v>495</v>
          </cell>
        </row>
        <row r="112">
          <cell r="D112" t="str">
            <v xml:space="preserve">3.6.1. Manutenção de Bem Imóvel </v>
          </cell>
          <cell r="N112">
            <v>60.9</v>
          </cell>
        </row>
        <row r="113">
          <cell r="D113" t="str">
            <v xml:space="preserve">3.6.1. Manutenção de Bem Imóvel </v>
          </cell>
          <cell r="N113">
            <v>130</v>
          </cell>
        </row>
        <row r="114">
          <cell r="D114" t="str">
            <v xml:space="preserve">3.6.1. Manutenção de Bem Imóvel </v>
          </cell>
          <cell r="N114">
            <v>4230</v>
          </cell>
        </row>
        <row r="115">
          <cell r="D115" t="str">
            <v xml:space="preserve">3.6.1. Manutenção de Bem Imóvel </v>
          </cell>
          <cell r="N115">
            <v>240.78</v>
          </cell>
        </row>
        <row r="116">
          <cell r="D116" t="str">
            <v xml:space="preserve">3.6.1. Manutenção de Bem Imóvel </v>
          </cell>
          <cell r="N116">
            <v>84.98</v>
          </cell>
        </row>
        <row r="117">
          <cell r="D117" t="str">
            <v xml:space="preserve">3.6.1. Manutenção de Bem Imóvel </v>
          </cell>
          <cell r="N117">
            <v>220.8</v>
          </cell>
        </row>
        <row r="118">
          <cell r="D118" t="str">
            <v xml:space="preserve">3.6.1. Manutenção de Bem Imóvel </v>
          </cell>
          <cell r="N118">
            <v>129.30000000000001</v>
          </cell>
        </row>
        <row r="119">
          <cell r="D119" t="str">
            <v xml:space="preserve">3.6.1. Manutenção de Bem Imóvel </v>
          </cell>
          <cell r="N119">
            <v>109.9</v>
          </cell>
        </row>
        <row r="120">
          <cell r="D120" t="str">
            <v xml:space="preserve">3.6.1. Manutenção de Bem Imóvel </v>
          </cell>
          <cell r="N120">
            <v>111.74</v>
          </cell>
        </row>
        <row r="121">
          <cell r="D121" t="str">
            <v xml:space="preserve">3.6.1. Manutenção de Bem Imóvel </v>
          </cell>
          <cell r="N121">
            <v>65</v>
          </cell>
        </row>
        <row r="122">
          <cell r="D122" t="str">
            <v xml:space="preserve">3.6.1. Manutenção de Bem Imóvel </v>
          </cell>
          <cell r="N122">
            <v>193.47</v>
          </cell>
        </row>
        <row r="123">
          <cell r="D123" t="str">
            <v xml:space="preserve">3.6.1. Manutenção de Bem Imóvel </v>
          </cell>
          <cell r="N123">
            <v>400</v>
          </cell>
        </row>
        <row r="124">
          <cell r="D124" t="str">
            <v xml:space="preserve">3.6.2.1. Suprimentos de Informática </v>
          </cell>
          <cell r="N124">
            <v>120</v>
          </cell>
        </row>
        <row r="125">
          <cell r="D125" t="str">
            <v xml:space="preserve">3.8. Outras Despesas com Materiais Diversos </v>
          </cell>
          <cell r="N125">
            <v>1911.72</v>
          </cell>
        </row>
        <row r="126">
          <cell r="D126" t="str">
            <v xml:space="preserve">3.8. Outras Despesas com Materiais Diversos </v>
          </cell>
          <cell r="N126">
            <v>511.5</v>
          </cell>
        </row>
        <row r="127">
          <cell r="D127" t="str">
            <v>4.2.1. Taxas</v>
          </cell>
          <cell r="N127">
            <v>257.86</v>
          </cell>
        </row>
        <row r="128">
          <cell r="D128" t="str">
            <v>4.2.1. Taxas</v>
          </cell>
          <cell r="N128">
            <v>435.81</v>
          </cell>
        </row>
        <row r="129">
          <cell r="D129" t="str">
            <v>4.3.1. Taxa de Manutenção de Conta</v>
          </cell>
          <cell r="N129">
            <v>167</v>
          </cell>
        </row>
        <row r="130">
          <cell r="D130" t="str">
            <v>4.3.2. Tarifas</v>
          </cell>
          <cell r="N130">
            <v>6345.9</v>
          </cell>
        </row>
        <row r="131">
          <cell r="D131" t="str">
            <v>5.1.2. Telefonia Fixa/Internet</v>
          </cell>
          <cell r="N131">
            <v>342</v>
          </cell>
        </row>
        <row r="132">
          <cell r="D132" t="str">
            <v>5.1.2. Telefonia Fixa/Internet</v>
          </cell>
          <cell r="N132">
            <v>558</v>
          </cell>
        </row>
        <row r="133">
          <cell r="D133" t="str">
            <v>5.2. Água</v>
          </cell>
          <cell r="N133">
            <v>15318.38</v>
          </cell>
        </row>
        <row r="134">
          <cell r="D134" t="str">
            <v>5.3. Energia Elétrica</v>
          </cell>
          <cell r="N134">
            <v>71414.95</v>
          </cell>
        </row>
        <row r="135">
          <cell r="D135" t="str">
            <v>5.4.2. Locação de Máquinas e Equipamentos (Pessoa Jurídica)</v>
          </cell>
          <cell r="N135">
            <v>8838</v>
          </cell>
        </row>
        <row r="136">
          <cell r="D136" t="str">
            <v>5.4.2. Locação de Máquinas e Equipamentos (Pessoa Jurídica)</v>
          </cell>
          <cell r="N136">
            <v>2160</v>
          </cell>
        </row>
        <row r="137">
          <cell r="D137" t="str">
            <v>5.4.2. Locação de Máquinas e Equipamentos (Pessoa Jurídica)</v>
          </cell>
          <cell r="N137">
            <v>539.4</v>
          </cell>
        </row>
        <row r="138">
          <cell r="D138" t="str">
            <v>5.4.2. Locação de Máquinas e Equipamentos (Pessoa Jurídica)</v>
          </cell>
          <cell r="N138">
            <v>6374.5</v>
          </cell>
        </row>
        <row r="139">
          <cell r="D139" t="str">
            <v>5.4.2. Locação de Máquinas e Equipamentos (Pessoa Jurídica)</v>
          </cell>
          <cell r="N139">
            <v>6900</v>
          </cell>
        </row>
        <row r="140">
          <cell r="D140" t="str">
            <v>5.4.2. Locação de Máquinas e Equipamentos (Pessoa Jurídica)</v>
          </cell>
          <cell r="N140">
            <v>630</v>
          </cell>
        </row>
        <row r="141">
          <cell r="D141" t="str">
            <v>5.4.4. Locação de Veículos Automotores (Pessoa Jurídica) (Exceto Ambulância)</v>
          </cell>
          <cell r="N141">
            <v>8000</v>
          </cell>
        </row>
        <row r="142">
          <cell r="D142" t="str">
            <v>5.7.2. Outras Despesas Gerais (Pessoa Juridica)</v>
          </cell>
          <cell r="N142">
            <v>19.14</v>
          </cell>
        </row>
        <row r="143">
          <cell r="D143" t="str">
            <v>5.7.2. Outras Despesas Gerais (Pessoa Juridica)</v>
          </cell>
          <cell r="N143">
            <v>12.72</v>
          </cell>
        </row>
        <row r="144">
          <cell r="D144" t="str">
            <v>5.7.2. Outras Despesas Gerais (Pessoa Juridica)</v>
          </cell>
          <cell r="N144">
            <v>1329.06</v>
          </cell>
        </row>
        <row r="145">
          <cell r="D145" t="str">
            <v>5.7.2. Outras Despesas Gerais (Pessoa Juridica)</v>
          </cell>
          <cell r="N145">
            <v>355.52</v>
          </cell>
        </row>
        <row r="146">
          <cell r="D146" t="str">
            <v>5.7.2. Outras Despesas Gerais (Pessoa Juridica)</v>
          </cell>
          <cell r="N146">
            <v>8.8000000000000007</v>
          </cell>
        </row>
        <row r="147">
          <cell r="D147" t="str">
            <v>5.7.2. Outras Despesas Gerais (Pessoa Juridica)</v>
          </cell>
          <cell r="N147">
            <v>55.96</v>
          </cell>
        </row>
        <row r="148">
          <cell r="D148" t="str">
            <v>6.1.1.1. Médicos</v>
          </cell>
          <cell r="N148">
            <v>20865</v>
          </cell>
        </row>
        <row r="149">
          <cell r="D149" t="str">
            <v>6.1.1.1. Médicos</v>
          </cell>
          <cell r="N149">
            <v>10432.5</v>
          </cell>
        </row>
        <row r="150">
          <cell r="D150" t="str">
            <v>6.1.1.1. Médicos</v>
          </cell>
          <cell r="N150">
            <v>15648.75</v>
          </cell>
        </row>
        <row r="151">
          <cell r="D151" t="str">
            <v>6.1.1.1. Médicos</v>
          </cell>
          <cell r="N151">
            <v>7701.75</v>
          </cell>
        </row>
        <row r="152">
          <cell r="D152" t="str">
            <v>6.1.1.1. Médicos</v>
          </cell>
          <cell r="N152">
            <v>10651.75</v>
          </cell>
        </row>
        <row r="153">
          <cell r="D153" t="str">
            <v>6.1.1.1. Médicos</v>
          </cell>
          <cell r="N153">
            <v>26004.25</v>
          </cell>
        </row>
        <row r="154">
          <cell r="D154" t="str">
            <v>6.1.1.1. Médicos</v>
          </cell>
          <cell r="N154">
            <v>24404.75</v>
          </cell>
        </row>
        <row r="155">
          <cell r="D155" t="str">
            <v>6.1.1.1. Médicos</v>
          </cell>
          <cell r="N155">
            <v>5216.25</v>
          </cell>
        </row>
        <row r="156">
          <cell r="D156" t="str">
            <v>6.1.1.1. Médicos</v>
          </cell>
          <cell r="N156">
            <v>10432.5</v>
          </cell>
        </row>
        <row r="157">
          <cell r="D157" t="str">
            <v>6.1.1.1. Médicos</v>
          </cell>
          <cell r="N157">
            <v>28237.75</v>
          </cell>
        </row>
        <row r="158">
          <cell r="D158" t="str">
            <v>6.1.1.1. Médicos</v>
          </cell>
          <cell r="N158">
            <v>10432.5</v>
          </cell>
        </row>
        <row r="159">
          <cell r="D159" t="str">
            <v>6.1.1.1. Médicos</v>
          </cell>
          <cell r="N159">
            <v>6955</v>
          </cell>
        </row>
        <row r="160">
          <cell r="D160" t="str">
            <v>6.1.1.1. Médicos</v>
          </cell>
          <cell r="N160">
            <v>16066.5</v>
          </cell>
        </row>
        <row r="161">
          <cell r="D161" t="str">
            <v>6.1.1.1. Médicos</v>
          </cell>
          <cell r="N161">
            <v>15648.75</v>
          </cell>
        </row>
        <row r="162">
          <cell r="D162" t="str">
            <v>6.1.1.1. Médicos</v>
          </cell>
          <cell r="N162">
            <v>7512</v>
          </cell>
        </row>
        <row r="163">
          <cell r="D163" t="str">
            <v>6.1.1.1. Médicos</v>
          </cell>
          <cell r="N163">
            <v>15648.75</v>
          </cell>
        </row>
        <row r="164">
          <cell r="D164" t="str">
            <v>6.1.1.1. Médicos</v>
          </cell>
          <cell r="N164">
            <v>32603.75</v>
          </cell>
        </row>
        <row r="165">
          <cell r="D165" t="str">
            <v>6.1.1.1. Médicos</v>
          </cell>
          <cell r="N165">
            <v>30432.5</v>
          </cell>
        </row>
        <row r="166">
          <cell r="D166" t="str">
            <v>6.1.1.1. Médicos</v>
          </cell>
          <cell r="N166">
            <v>9113.83</v>
          </cell>
        </row>
        <row r="167">
          <cell r="D167" t="str">
            <v>6.1.1.1. Médicos</v>
          </cell>
          <cell r="N167">
            <v>6955</v>
          </cell>
        </row>
        <row r="168">
          <cell r="D168" t="str">
            <v>6.1.1.1. Médicos</v>
          </cell>
          <cell r="N168">
            <v>10651.75</v>
          </cell>
        </row>
        <row r="169">
          <cell r="D169" t="str">
            <v>6.1.1.1. Médicos</v>
          </cell>
          <cell r="N169">
            <v>10432.5</v>
          </cell>
        </row>
        <row r="170">
          <cell r="D170" t="str">
            <v>6.1.1.1. Médicos</v>
          </cell>
          <cell r="N170">
            <v>10432.5</v>
          </cell>
        </row>
        <row r="171">
          <cell r="D171" t="str">
            <v>6.1.1.1. Médicos</v>
          </cell>
          <cell r="N171">
            <v>10432.5</v>
          </cell>
        </row>
        <row r="172">
          <cell r="D172" t="str">
            <v>6.1.1.1. Médicos</v>
          </cell>
          <cell r="N172">
            <v>25498</v>
          </cell>
        </row>
        <row r="173">
          <cell r="D173" t="str">
            <v>6.1.1.1. Médicos</v>
          </cell>
          <cell r="N173">
            <v>10432.5</v>
          </cell>
        </row>
        <row r="174">
          <cell r="D174" t="str">
            <v>6.1.1.1. Médicos</v>
          </cell>
          <cell r="N174">
            <v>6955</v>
          </cell>
        </row>
        <row r="175">
          <cell r="D175" t="str">
            <v>6.1.1.1. Médicos</v>
          </cell>
          <cell r="N175">
            <v>8693.75</v>
          </cell>
        </row>
        <row r="176">
          <cell r="D176" t="str">
            <v>6.1.1.1. Médicos</v>
          </cell>
          <cell r="N176">
            <v>52765</v>
          </cell>
        </row>
        <row r="177">
          <cell r="D177" t="str">
            <v>6.1.1.1. Médicos</v>
          </cell>
          <cell r="N177">
            <v>36648</v>
          </cell>
        </row>
        <row r="178">
          <cell r="D178" t="str">
            <v>6.1.1.1. Médicos</v>
          </cell>
          <cell r="N178">
            <v>13910</v>
          </cell>
        </row>
        <row r="179">
          <cell r="D179" t="str">
            <v>6.1.1.1. Médicos</v>
          </cell>
          <cell r="N179">
            <v>3477.5</v>
          </cell>
        </row>
        <row r="180">
          <cell r="D180" t="str">
            <v>6.1.1.1. Médicos</v>
          </cell>
          <cell r="N180">
            <v>29254</v>
          </cell>
        </row>
        <row r="181">
          <cell r="D181" t="str">
            <v>6.1.1.1. Médicos</v>
          </cell>
          <cell r="N181">
            <v>306900</v>
          </cell>
        </row>
        <row r="182">
          <cell r="D182" t="str">
            <v>6.1.1.1. Médicos</v>
          </cell>
          <cell r="N182">
            <v>12171.25</v>
          </cell>
        </row>
        <row r="183">
          <cell r="D183" t="str">
            <v>6.1.1.1. Médicos</v>
          </cell>
          <cell r="N183">
            <v>10432.5</v>
          </cell>
        </row>
        <row r="184">
          <cell r="D184" t="str">
            <v>6.1.1.1. Médicos</v>
          </cell>
          <cell r="N184">
            <v>15648.75</v>
          </cell>
        </row>
        <row r="185">
          <cell r="D185" t="str">
            <v>6.1.1.1. Médicos</v>
          </cell>
          <cell r="N185">
            <v>148107.75</v>
          </cell>
        </row>
        <row r="186">
          <cell r="D186" t="str">
            <v>6.1.1.1. Médicos</v>
          </cell>
          <cell r="N186">
            <v>6955</v>
          </cell>
        </row>
        <row r="187">
          <cell r="D187" t="str">
            <v>6.1.1.1. Médicos</v>
          </cell>
          <cell r="N187">
            <v>8913</v>
          </cell>
        </row>
        <row r="188">
          <cell r="D188" t="str">
            <v>6.1.1.1. Médicos</v>
          </cell>
          <cell r="N188">
            <v>6955</v>
          </cell>
        </row>
        <row r="189">
          <cell r="D189" t="str">
            <v>6.1.1.1. Médicos</v>
          </cell>
          <cell r="N189">
            <v>19728.75</v>
          </cell>
        </row>
        <row r="190">
          <cell r="D190" t="str">
            <v>6.1.1.1. Médicos</v>
          </cell>
          <cell r="N190">
            <v>6955</v>
          </cell>
        </row>
        <row r="191">
          <cell r="D191" t="str">
            <v>6.1.1.1. Médicos</v>
          </cell>
          <cell r="N191">
            <v>6955</v>
          </cell>
        </row>
        <row r="192">
          <cell r="D192" t="str">
            <v>6.1.1.1. Médicos</v>
          </cell>
          <cell r="N192">
            <v>12609.75</v>
          </cell>
        </row>
        <row r="193">
          <cell r="D193" t="str">
            <v>6.1.1.1. Médicos</v>
          </cell>
          <cell r="N193">
            <v>10432.5</v>
          </cell>
        </row>
        <row r="194">
          <cell r="D194" t="str">
            <v>6.1.1.1. Médicos</v>
          </cell>
          <cell r="N194">
            <v>3477.5</v>
          </cell>
        </row>
        <row r="195">
          <cell r="D195" t="str">
            <v>6.1.1.1. Médicos</v>
          </cell>
          <cell r="N195">
            <v>10432.5</v>
          </cell>
        </row>
        <row r="196">
          <cell r="D196" t="str">
            <v>6.1.1.1. Médicos</v>
          </cell>
          <cell r="N196">
            <v>1738.75</v>
          </cell>
        </row>
        <row r="197">
          <cell r="D197" t="str">
            <v>6.1.1.1. Médicos</v>
          </cell>
          <cell r="N197">
            <v>27296.25</v>
          </cell>
        </row>
        <row r="198">
          <cell r="D198" t="str">
            <v>6.1.1.1. Médicos</v>
          </cell>
          <cell r="N198">
            <v>17606.75</v>
          </cell>
        </row>
        <row r="199">
          <cell r="D199" t="str">
            <v>6.1.1.1. Médicos</v>
          </cell>
          <cell r="N199">
            <v>15783</v>
          </cell>
        </row>
        <row r="200">
          <cell r="D200" t="str">
            <v>6.1.1.1. Médicos</v>
          </cell>
          <cell r="N200">
            <v>6955</v>
          </cell>
        </row>
        <row r="201">
          <cell r="D201" t="str">
            <v>6.1.1.1. Médicos</v>
          </cell>
          <cell r="N201">
            <v>3477.5</v>
          </cell>
        </row>
        <row r="202">
          <cell r="D202" t="str">
            <v>6.1.1.1. Médicos</v>
          </cell>
          <cell r="N202">
            <v>3477.5</v>
          </cell>
        </row>
        <row r="203">
          <cell r="D203" t="str">
            <v>6.1.1.1. Médicos</v>
          </cell>
          <cell r="N203">
            <v>3477.5</v>
          </cell>
        </row>
        <row r="204">
          <cell r="D204" t="str">
            <v>6.1.1.1. Médicos</v>
          </cell>
          <cell r="N204">
            <v>1738.75</v>
          </cell>
        </row>
        <row r="205">
          <cell r="D205" t="str">
            <v>6.1.1.1. Médicos</v>
          </cell>
          <cell r="N205">
            <v>13910</v>
          </cell>
        </row>
        <row r="206">
          <cell r="D206" t="str">
            <v>6.1.1.2. Outros profissionais de saúde</v>
          </cell>
          <cell r="N206">
            <v>40252</v>
          </cell>
        </row>
        <row r="207">
          <cell r="D207" t="str">
            <v>6.1.1.2. Outros profissionais de saúde</v>
          </cell>
          <cell r="N207">
            <v>40814</v>
          </cell>
        </row>
        <row r="208">
          <cell r="D208" t="str">
            <v>6.1.1.2. Outros profissionais de saúde</v>
          </cell>
          <cell r="N208">
            <v>39690</v>
          </cell>
        </row>
        <row r="209">
          <cell r="D209" t="str">
            <v>6.1.1.2. Outros profissionais de saúde</v>
          </cell>
          <cell r="N209">
            <v>6938</v>
          </cell>
        </row>
        <row r="210">
          <cell r="D210" t="str">
            <v>6.1.1.3. Laboratório</v>
          </cell>
          <cell r="N210">
            <v>73500</v>
          </cell>
        </row>
        <row r="211">
          <cell r="D211" t="str">
            <v>6.1.1.3. Laboratório</v>
          </cell>
          <cell r="N211">
            <v>75357.8</v>
          </cell>
        </row>
        <row r="212">
          <cell r="D212" t="str">
            <v>6.1.1.5. Locação de Ambulâncias</v>
          </cell>
          <cell r="N212">
            <v>37876.65</v>
          </cell>
        </row>
        <row r="213">
          <cell r="D213" t="str">
            <v>6.1.2.1. Médicos</v>
          </cell>
          <cell r="N213">
            <v>1601.77</v>
          </cell>
        </row>
        <row r="214">
          <cell r="D214" t="str">
            <v>6.1.2.1. Médicos</v>
          </cell>
          <cell r="N214">
            <v>4409.63</v>
          </cell>
        </row>
        <row r="215">
          <cell r="D215" t="str">
            <v>6.1.2.2. Outros profissionais de saúde</v>
          </cell>
          <cell r="N215">
            <v>712.88</v>
          </cell>
        </row>
        <row r="216">
          <cell r="D216" t="str">
            <v>6.1.2.2. Outros profissionais de saúde</v>
          </cell>
          <cell r="N216">
            <v>1423.52</v>
          </cell>
        </row>
        <row r="217">
          <cell r="D217" t="str">
            <v>6.1.2.2. Outros profissionais de saúde</v>
          </cell>
          <cell r="N217">
            <v>712.88</v>
          </cell>
        </row>
        <row r="218">
          <cell r="D218" t="str">
            <v>6.3.1.1.1. Lavanderia</v>
          </cell>
          <cell r="N218">
            <v>36993.54</v>
          </cell>
        </row>
        <row r="219">
          <cell r="D219" t="str">
            <v>6.3.1.1.3. Outros Serviços Domésticos</v>
          </cell>
          <cell r="N219">
            <v>198710</v>
          </cell>
        </row>
        <row r="220">
          <cell r="D220" t="str">
            <v>6.3.1.2. Coleta de Lixo Hospitalar</v>
          </cell>
          <cell r="N220">
            <v>40076</v>
          </cell>
        </row>
        <row r="221">
          <cell r="D221" t="str">
            <v>6.3.1.2. Coleta de Lixo Hospitalar</v>
          </cell>
          <cell r="N221">
            <v>5256.84</v>
          </cell>
        </row>
        <row r="222">
          <cell r="D222" t="str">
            <v>6.3.1.3. Manutenção/Aluguel/Uso de Sistemas ou Softwares</v>
          </cell>
          <cell r="N222">
            <v>2300</v>
          </cell>
        </row>
        <row r="223">
          <cell r="D223" t="str">
            <v>6.3.1.3. Manutenção/Aluguel/Uso de Sistemas ou Softwares</v>
          </cell>
          <cell r="N223">
            <v>900</v>
          </cell>
        </row>
        <row r="224">
          <cell r="D224" t="str">
            <v>6.3.1.3. Manutenção/Aluguel/Uso de Sistemas ou Softwares</v>
          </cell>
          <cell r="N224">
            <v>3500</v>
          </cell>
        </row>
        <row r="225">
          <cell r="D225" t="str">
            <v>6.3.1.3. Manutenção/Aluguel/Uso de Sistemas ou Softwares</v>
          </cell>
          <cell r="N225">
            <v>8300</v>
          </cell>
        </row>
        <row r="226">
          <cell r="D226" t="str">
            <v>6.3.1.3. Manutenção/Aluguel/Uso de Sistemas ou Softwares</v>
          </cell>
          <cell r="N226">
            <v>26250</v>
          </cell>
        </row>
        <row r="227">
          <cell r="D227" t="str">
            <v>6.3.1.5. Consultorias e Treinamentos</v>
          </cell>
          <cell r="N227">
            <v>6200</v>
          </cell>
        </row>
        <row r="228">
          <cell r="D228" t="str">
            <v>6.3.1.6. Serviços Técnicos Profissionais</v>
          </cell>
          <cell r="N228">
            <v>1600</v>
          </cell>
        </row>
        <row r="229">
          <cell r="D229" t="str">
            <v>6.3.1.6. Serviços Técnicos Profissionais</v>
          </cell>
          <cell r="N229">
            <v>5000</v>
          </cell>
        </row>
        <row r="230">
          <cell r="D230" t="str">
            <v>6.3.1.6. Serviços Técnicos Profissionais</v>
          </cell>
          <cell r="N230">
            <v>600</v>
          </cell>
        </row>
        <row r="231">
          <cell r="D231" t="str">
            <v>6.3.1.6. Serviços Técnicos Profissionais</v>
          </cell>
          <cell r="N231">
            <v>398</v>
          </cell>
        </row>
        <row r="232">
          <cell r="D232" t="str">
            <v>6.3.1.7. Dedetização</v>
          </cell>
          <cell r="N232">
            <v>1350</v>
          </cell>
        </row>
        <row r="233">
          <cell r="D233" t="str">
            <v>6.3.1.8. Limpeza</v>
          </cell>
          <cell r="N233">
            <v>190770.61</v>
          </cell>
        </row>
        <row r="234">
          <cell r="D234" t="str">
            <v>6.3.2.2. Apoio Administrativo, Técnico e Operacional</v>
          </cell>
          <cell r="N234">
            <v>3191.47</v>
          </cell>
        </row>
        <row r="235">
          <cell r="D235" t="str">
            <v>6.3.2.2. Apoio Administrativo, Técnico e Operacional</v>
          </cell>
          <cell r="N235">
            <v>1948</v>
          </cell>
        </row>
        <row r="236">
          <cell r="D236" t="str">
            <v>6.3.2.2. Apoio Administrativo, Técnico e Operacional</v>
          </cell>
          <cell r="N236">
            <v>2823.63</v>
          </cell>
        </row>
        <row r="237">
          <cell r="D237" t="str">
            <v>6.3.2.2. Apoio Administrativo, Técnico e Operacional</v>
          </cell>
          <cell r="N237">
            <v>3000</v>
          </cell>
        </row>
        <row r="238">
          <cell r="D238" t="str">
            <v>6.3.2.2. Apoio Administrativo, Técnico e Operacional</v>
          </cell>
          <cell r="N238">
            <v>2715.02</v>
          </cell>
        </row>
        <row r="239">
          <cell r="D239" t="str">
            <v>6.3.2.2. Apoio Administrativo, Técnico e Operacional</v>
          </cell>
          <cell r="N239">
            <v>2823.63</v>
          </cell>
        </row>
        <row r="240">
          <cell r="D240" t="str">
            <v>6.3.2.2. Apoio Administrativo, Técnico e Operacional</v>
          </cell>
          <cell r="N240">
            <v>3023.72</v>
          </cell>
        </row>
        <row r="241">
          <cell r="D241" t="str">
            <v>6.3.2.2. Apoio Administrativo, Técnico e Operacional</v>
          </cell>
          <cell r="N241">
            <v>2715.02</v>
          </cell>
        </row>
        <row r="242">
          <cell r="D242" t="str">
            <v>6.3.2.2. Apoio Administrativo, Técnico e Operacional</v>
          </cell>
          <cell r="N242">
            <v>3023.72</v>
          </cell>
        </row>
        <row r="243">
          <cell r="D243" t="str">
            <v>6.3.2.2. Apoio Administrativo, Técnico e Operacional</v>
          </cell>
          <cell r="N243">
            <v>3191.47</v>
          </cell>
        </row>
        <row r="244">
          <cell r="D244" t="str">
            <v>7.2.2. Reparo e Manutenção de Bens Imóveis</v>
          </cell>
          <cell r="N244">
            <v>1870</v>
          </cell>
        </row>
        <row r="245">
          <cell r="D245" t="str">
            <v>7.2.2. Reparo e Manutenção de Bens Imóveis</v>
          </cell>
          <cell r="N245">
            <v>5500</v>
          </cell>
        </row>
        <row r="246">
          <cell r="D246" t="str">
            <v>7.2.2. Reparo e Manutenção de Bens Imóveis</v>
          </cell>
          <cell r="N246">
            <v>14345</v>
          </cell>
        </row>
        <row r="247">
          <cell r="D247" t="str">
            <v>9.2 MÓVEIS E UTENSÍLIOS</v>
          </cell>
          <cell r="N247">
            <v>4476</v>
          </cell>
        </row>
        <row r="248">
          <cell r="D248" t="str">
            <v>9.5 OUTRAS DESPESAS COM INVESTIMENTOS</v>
          </cell>
          <cell r="N248">
            <v>1516.8</v>
          </cell>
        </row>
        <row r="249">
          <cell r="D249" t="str">
            <v>9.5 OUTRAS DESPESAS COM INVESTIMENTOS</v>
          </cell>
          <cell r="N249">
            <v>6250</v>
          </cell>
        </row>
        <row r="250">
          <cell r="D250" t="str">
            <v>11.5.3. Energia Elétrica</v>
          </cell>
          <cell r="N250">
            <v>70880.87</v>
          </cell>
        </row>
        <row r="251">
          <cell r="D251" t="str">
            <v>11.5.3. Energia Elétrica</v>
          </cell>
          <cell r="N251">
            <v>23349.119999999999</v>
          </cell>
        </row>
        <row r="252">
          <cell r="D252" t="str">
            <v>11.5.3. Energia Elétrica</v>
          </cell>
          <cell r="N252">
            <v>22356.539999999997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2">
          <cell r="N2">
            <v>8279090.049999998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3778951.59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FC89-5BE2-4DEA-9D95-8544C2B487A7}">
  <dimension ref="A1:IV310"/>
  <sheetViews>
    <sheetView showGridLines="0" tabSelected="1" topLeftCell="C1" zoomScale="85" zoomScaleNormal="85" workbookViewId="0">
      <selection activeCell="C7" sqref="C7:D7"/>
    </sheetView>
  </sheetViews>
  <sheetFormatPr defaultColWidth="17" defaultRowHeight="12.75" customHeight="1" zeroHeight="1" x14ac:dyDescent="0.25"/>
  <cols>
    <col min="1" max="1" width="74.109375" hidden="1" customWidth="1"/>
    <col min="2" max="2" width="4.6640625" style="25" hidden="1" customWidth="1"/>
    <col min="3" max="3" width="15.109375" style="42" customWidth="1"/>
    <col min="4" max="4" width="66.6640625" style="32" bestFit="1" customWidth="1"/>
    <col min="5" max="5" width="50.109375" style="32" customWidth="1"/>
    <col min="6" max="6" width="19.109375" style="57" customWidth="1"/>
    <col min="7" max="7" width="23.88671875" style="57" customWidth="1"/>
    <col min="8" max="8" width="51.88671875" style="3" bestFit="1" customWidth="1"/>
    <col min="9" max="16384" width="17" style="4"/>
  </cols>
  <sheetData>
    <row r="1" spans="3:54" ht="15.75" customHeight="1" x14ac:dyDescent="0.25">
      <c r="C1" s="244"/>
      <c r="D1" s="1" t="s">
        <v>0</v>
      </c>
      <c r="E1" s="2"/>
      <c r="F1" s="162" t="s">
        <v>1</v>
      </c>
      <c r="G1" s="163"/>
    </row>
    <row r="2" spans="3:54" ht="15.75" customHeight="1" x14ac:dyDescent="0.25">
      <c r="C2" s="245"/>
      <c r="D2" s="5" t="s">
        <v>2</v>
      </c>
      <c r="E2" s="6"/>
      <c r="F2" s="166" t="s">
        <v>3</v>
      </c>
      <c r="G2" s="167" t="s">
        <v>4</v>
      </c>
    </row>
    <row r="3" spans="3:54" ht="15.75" customHeight="1" x14ac:dyDescent="0.25">
      <c r="C3" s="245"/>
      <c r="D3" s="7" t="s">
        <v>5</v>
      </c>
      <c r="E3" s="8"/>
      <c r="F3" s="166"/>
      <c r="G3" s="167"/>
    </row>
    <row r="4" spans="3:54" ht="15.75" customHeight="1" x14ac:dyDescent="0.25">
      <c r="C4" s="245"/>
      <c r="D4" s="7" t="s">
        <v>6</v>
      </c>
      <c r="E4" s="8"/>
      <c r="F4" s="246" t="s">
        <v>7</v>
      </c>
      <c r="G4" s="247">
        <v>1</v>
      </c>
      <c r="I4" s="237"/>
      <c r="J4" s="237"/>
      <c r="BB4" s="4" t="s">
        <v>8</v>
      </c>
    </row>
    <row r="5" spans="3:54" ht="15.75" customHeight="1" x14ac:dyDescent="0.25">
      <c r="C5" s="9"/>
      <c r="D5" s="10" t="s">
        <v>9</v>
      </c>
      <c r="E5" s="11"/>
      <c r="F5" s="168"/>
      <c r="G5" s="247"/>
      <c r="I5" s="237"/>
      <c r="J5" s="237"/>
      <c r="BB5" s="4" t="s">
        <v>10</v>
      </c>
    </row>
    <row r="6" spans="3:54" ht="18" x14ac:dyDescent="0.25">
      <c r="C6" s="153" t="s">
        <v>11</v>
      </c>
      <c r="D6" s="153"/>
      <c r="E6" s="12" t="s">
        <v>12</v>
      </c>
      <c r="F6" s="13" t="s">
        <v>13</v>
      </c>
      <c r="G6" s="14" t="s">
        <v>14</v>
      </c>
      <c r="I6" s="15"/>
      <c r="J6" s="15"/>
      <c r="K6" s="15"/>
    </row>
    <row r="7" spans="3:54" ht="20.100000000000001" customHeight="1" x14ac:dyDescent="0.25">
      <c r="C7" s="238" t="s">
        <v>388</v>
      </c>
      <c r="D7" s="238"/>
      <c r="E7" s="16" t="s">
        <v>15</v>
      </c>
      <c r="F7" s="17" t="s">
        <v>16</v>
      </c>
      <c r="G7" s="18" t="str">
        <f>IFERROR(VLOOKUP($C$7,'[1]DADOS (OCULTAR)'!$P$3:$R$56,3,0),"")</f>
        <v/>
      </c>
      <c r="I7" s="15"/>
      <c r="J7" s="15"/>
      <c r="K7" s="15"/>
    </row>
    <row r="8" spans="3:54" ht="20.100000000000001" customHeight="1" x14ac:dyDescent="0.25">
      <c r="C8" s="239" t="str">
        <f>IFERROR(VLOOKUP($C$7,'[1]DADOS (OCULTAR)'!$P$3:$R$56,2,0),"")</f>
        <v/>
      </c>
      <c r="D8" s="240" t="str">
        <f>IFERROR(VLOOKUP($C$7,'[1]DADOS (OCULTAR)'!$P$3:$R$56,3,0),"")</f>
        <v/>
      </c>
      <c r="E8" s="241" t="str">
        <f>IFERROR(VLOOKUP($C$7,'[1]DADOS (OCULTAR)'!$P$3:$R$56,3,0),"")</f>
        <v/>
      </c>
      <c r="F8" s="242" t="s">
        <v>17</v>
      </c>
      <c r="G8" s="243"/>
      <c r="I8" s="15"/>
      <c r="J8" s="15"/>
      <c r="K8" s="15"/>
    </row>
    <row r="9" spans="3:54" ht="20.25" customHeight="1" x14ac:dyDescent="0.25">
      <c r="C9" s="233" t="s">
        <v>18</v>
      </c>
      <c r="D9" s="233"/>
      <c r="E9" s="234"/>
      <c r="F9" s="19" t="s">
        <v>19</v>
      </c>
      <c r="G9" s="20" t="str">
        <f>IFERROR(VLOOKUP(C7,'[1]DADOS (OCULTAR)'!P3:S56,4,0),"")</f>
        <v/>
      </c>
      <c r="H9" s="21"/>
      <c r="I9" s="15"/>
      <c r="J9" s="15"/>
      <c r="K9" s="15"/>
    </row>
    <row r="10" spans="3:54" ht="25.5" customHeight="1" x14ac:dyDescent="0.25">
      <c r="C10" s="184" t="s">
        <v>20</v>
      </c>
      <c r="D10" s="184"/>
      <c r="E10" s="184"/>
      <c r="F10" s="235" t="s">
        <v>21</v>
      </c>
      <c r="G10" s="236"/>
      <c r="H10" s="21"/>
      <c r="I10" s="15"/>
      <c r="J10" s="15"/>
      <c r="K10" s="15"/>
    </row>
    <row r="11" spans="3:54" ht="18" customHeight="1" x14ac:dyDescent="0.25">
      <c r="C11" s="186" t="s">
        <v>22</v>
      </c>
      <c r="D11" s="186"/>
      <c r="E11" s="186"/>
      <c r="F11" s="138">
        <v>7841670.2400000002</v>
      </c>
      <c r="G11" s="138"/>
      <c r="H11" s="22"/>
      <c r="I11" s="15"/>
      <c r="J11" s="23"/>
      <c r="K11" s="23"/>
      <c r="L11" s="24"/>
    </row>
    <row r="12" spans="3:54" ht="18" customHeight="1" x14ac:dyDescent="0.25">
      <c r="C12" s="186" t="s">
        <v>23</v>
      </c>
      <c r="D12" s="186"/>
      <c r="E12" s="186"/>
      <c r="F12" s="203"/>
      <c r="G12" s="204"/>
      <c r="H12" s="22"/>
      <c r="I12" s="15"/>
      <c r="J12" s="23"/>
      <c r="K12" s="23"/>
      <c r="L12" s="24"/>
    </row>
    <row r="13" spans="3:54" ht="18" customHeight="1" x14ac:dyDescent="0.25">
      <c r="C13" s="186" t="s">
        <v>24</v>
      </c>
      <c r="D13" s="186"/>
      <c r="E13" s="186"/>
      <c r="F13" s="203"/>
      <c r="G13" s="204"/>
      <c r="H13" s="22"/>
      <c r="I13" s="15"/>
      <c r="J13" s="23"/>
      <c r="K13" s="23"/>
    </row>
    <row r="14" spans="3:54" ht="18" customHeight="1" x14ac:dyDescent="0.25">
      <c r="C14" s="186" t="s">
        <v>25</v>
      </c>
      <c r="D14" s="186"/>
      <c r="E14" s="186"/>
      <c r="F14" s="203"/>
      <c r="G14" s="204"/>
      <c r="H14" s="21"/>
      <c r="I14" s="15"/>
      <c r="J14" s="23"/>
      <c r="K14" s="23"/>
    </row>
    <row r="15" spans="3:54" ht="18" customHeight="1" x14ac:dyDescent="0.25">
      <c r="C15" s="186" t="s">
        <v>26</v>
      </c>
      <c r="D15" s="186"/>
      <c r="E15" s="186"/>
      <c r="F15" s="203"/>
      <c r="G15" s="204"/>
      <c r="H15" s="21"/>
      <c r="I15" s="15"/>
      <c r="J15" s="23"/>
      <c r="K15" s="23"/>
    </row>
    <row r="16" spans="3:54" ht="18" customHeight="1" x14ac:dyDescent="0.25">
      <c r="C16" s="232" t="s">
        <v>27</v>
      </c>
      <c r="D16" s="232"/>
      <c r="E16" s="232"/>
      <c r="F16" s="203"/>
      <c r="G16" s="204"/>
      <c r="H16" s="21"/>
      <c r="I16" s="15"/>
      <c r="J16" s="23"/>
      <c r="K16" s="23"/>
    </row>
    <row r="17" spans="1:11" ht="18" customHeight="1" x14ac:dyDescent="0.25">
      <c r="C17" s="184" t="s">
        <v>28</v>
      </c>
      <c r="D17" s="184"/>
      <c r="E17" s="184"/>
      <c r="F17" s="205">
        <f>SUM(F11:G15)-F16</f>
        <v>7841670.2400000002</v>
      </c>
      <c r="G17" s="206"/>
      <c r="H17" s="21"/>
      <c r="I17" s="15"/>
      <c r="J17" s="23"/>
      <c r="K17" s="23"/>
    </row>
    <row r="18" spans="1:11" ht="18" customHeight="1" x14ac:dyDescent="0.25">
      <c r="C18" s="186" t="s">
        <v>29</v>
      </c>
      <c r="D18" s="186"/>
      <c r="E18" s="186"/>
      <c r="F18" s="203">
        <v>69.819999999999993</v>
      </c>
      <c r="G18" s="204"/>
      <c r="H18" s="21"/>
      <c r="I18" s="15"/>
      <c r="J18" s="23"/>
      <c r="K18" s="23"/>
    </row>
    <row r="19" spans="1:11" ht="18" customHeight="1" x14ac:dyDescent="0.25">
      <c r="C19" s="180" t="s">
        <v>30</v>
      </c>
      <c r="D19" s="180"/>
      <c r="E19" s="180"/>
      <c r="F19" s="230"/>
      <c r="G19" s="231"/>
      <c r="H19" s="21"/>
      <c r="I19" s="15"/>
      <c r="J19" s="23"/>
      <c r="K19" s="23"/>
    </row>
    <row r="20" spans="1:11" ht="18" customHeight="1" x14ac:dyDescent="0.25">
      <c r="C20" s="186" t="s">
        <v>31</v>
      </c>
      <c r="D20" s="186"/>
      <c r="E20" s="186"/>
      <c r="F20" s="203"/>
      <c r="G20" s="204"/>
      <c r="H20" s="21"/>
      <c r="I20" s="15"/>
      <c r="J20" s="23"/>
      <c r="K20" s="23"/>
    </row>
    <row r="21" spans="1:11" ht="18" customHeight="1" x14ac:dyDescent="0.25">
      <c r="C21" s="186" t="s">
        <v>32</v>
      </c>
      <c r="D21" s="186"/>
      <c r="E21" s="186"/>
      <c r="F21" s="203"/>
      <c r="G21" s="204"/>
      <c r="H21" s="21"/>
      <c r="I21" s="15"/>
      <c r="J21" s="23"/>
      <c r="K21" s="23"/>
    </row>
    <row r="22" spans="1:11" ht="18" customHeight="1" x14ac:dyDescent="0.25">
      <c r="C22" s="186" t="s">
        <v>33</v>
      </c>
      <c r="D22" s="186"/>
      <c r="E22" s="186"/>
      <c r="F22" s="203"/>
      <c r="G22" s="204"/>
      <c r="H22" s="21"/>
      <c r="I22" s="15"/>
      <c r="J22" s="23"/>
      <c r="K22" s="23"/>
    </row>
    <row r="23" spans="1:11" ht="18" customHeight="1" x14ac:dyDescent="0.25">
      <c r="C23" s="186" t="s">
        <v>34</v>
      </c>
      <c r="D23" s="186"/>
      <c r="E23" s="186"/>
      <c r="F23" s="203"/>
      <c r="G23" s="204"/>
      <c r="H23" s="21"/>
      <c r="I23" s="15"/>
      <c r="J23" s="23"/>
      <c r="K23" s="23"/>
    </row>
    <row r="24" spans="1:11" ht="18" customHeight="1" x14ac:dyDescent="0.25">
      <c r="C24" s="227" t="s">
        <v>35</v>
      </c>
      <c r="D24" s="227"/>
      <c r="E24" s="227"/>
      <c r="F24" s="228">
        <f>SUM(F18:G23)</f>
        <v>69.819999999999993</v>
      </c>
      <c r="G24" s="229"/>
      <c r="H24" s="21"/>
      <c r="I24" s="15"/>
      <c r="J24" s="23"/>
      <c r="K24" s="23"/>
    </row>
    <row r="25" spans="1:11" ht="18" customHeight="1" x14ac:dyDescent="0.25">
      <c r="C25" s="184" t="s">
        <v>36</v>
      </c>
      <c r="D25" s="184"/>
      <c r="E25" s="184"/>
      <c r="F25" s="205">
        <f>F24+F17</f>
        <v>7841740.0600000005</v>
      </c>
      <c r="G25" s="206"/>
      <c r="H25" s="21"/>
      <c r="I25" s="15"/>
      <c r="J25" s="23"/>
      <c r="K25" s="23"/>
    </row>
    <row r="26" spans="1:11" ht="6" customHeight="1" x14ac:dyDescent="0.25">
      <c r="C26" s="223"/>
      <c r="D26" s="223"/>
      <c r="E26" s="223"/>
      <c r="F26" s="26"/>
      <c r="G26" s="27"/>
      <c r="H26" s="21"/>
      <c r="I26" s="15"/>
      <c r="J26" s="23"/>
      <c r="K26" s="23"/>
    </row>
    <row r="27" spans="1:11" ht="27" customHeight="1" x14ac:dyDescent="0.25">
      <c r="C27" s="184" t="s">
        <v>37</v>
      </c>
      <c r="D27" s="184"/>
      <c r="E27" s="184"/>
      <c r="F27" s="205" t="s">
        <v>21</v>
      </c>
      <c r="G27" s="206"/>
      <c r="H27" s="21"/>
      <c r="I27" s="15"/>
      <c r="J27" s="23"/>
      <c r="K27" s="23"/>
    </row>
    <row r="28" spans="1:11" ht="18" customHeight="1" x14ac:dyDescent="0.25">
      <c r="C28" s="224" t="s">
        <v>38</v>
      </c>
      <c r="D28" s="224"/>
      <c r="E28" s="224"/>
      <c r="F28" s="225">
        <f>F29+SUM(F35:F38)</f>
        <v>1882276.3418000005</v>
      </c>
      <c r="G28" s="226"/>
      <c r="H28" s="22"/>
      <c r="I28" s="28"/>
      <c r="K28" s="23"/>
    </row>
    <row r="29" spans="1:11" ht="18" customHeight="1" x14ac:dyDescent="0.25">
      <c r="A29" s="29"/>
      <c r="C29" s="217" t="s">
        <v>39</v>
      </c>
      <c r="D29" s="217"/>
      <c r="E29" s="217"/>
      <c r="F29" s="218">
        <f>F30+F33+F34</f>
        <v>1708881.4200000004</v>
      </c>
      <c r="G29" s="219"/>
      <c r="H29" s="22"/>
      <c r="I29" s="28"/>
      <c r="K29" s="23"/>
    </row>
    <row r="30" spans="1:11" ht="18" customHeight="1" x14ac:dyDescent="0.25">
      <c r="C30" s="220" t="s">
        <v>40</v>
      </c>
      <c r="D30" s="220"/>
      <c r="E30" s="220"/>
      <c r="F30" s="221">
        <f>F31+F32</f>
        <v>1545400.4300000004</v>
      </c>
      <c r="G30" s="222"/>
      <c r="H30" s="22"/>
      <c r="I30" s="28"/>
      <c r="K30" s="23"/>
    </row>
    <row r="31" spans="1:11" ht="18" customHeight="1" x14ac:dyDescent="0.25">
      <c r="A31" s="29" t="s">
        <v>41</v>
      </c>
      <c r="B31" s="25" t="s">
        <v>42</v>
      </c>
      <c r="C31" s="186" t="s">
        <v>43</v>
      </c>
      <c r="D31" s="186"/>
      <c r="E31" s="186"/>
      <c r="F31" s="201">
        <f>'[1]TCE - ANEXO II - Preencher'!X1</f>
        <v>327820.18</v>
      </c>
      <c r="G31" s="149"/>
      <c r="H31" s="22"/>
      <c r="I31" s="28"/>
      <c r="K31" s="23"/>
    </row>
    <row r="32" spans="1:11" ht="18" customHeight="1" x14ac:dyDescent="0.25">
      <c r="A32" s="29" t="s">
        <v>44</v>
      </c>
      <c r="B32" s="25" t="s">
        <v>42</v>
      </c>
      <c r="C32" s="186" t="s">
        <v>45</v>
      </c>
      <c r="D32" s="186"/>
      <c r="E32" s="186"/>
      <c r="F32" s="201">
        <f>'[1]TCE - ANEXO II - Preencher'!X2</f>
        <v>1217580.2500000005</v>
      </c>
      <c r="G32" s="149"/>
      <c r="H32" s="22"/>
      <c r="I32" s="28"/>
      <c r="J32" s="23"/>
      <c r="K32" s="23"/>
    </row>
    <row r="33" spans="1:14" ht="18" customHeight="1" x14ac:dyDescent="0.25">
      <c r="A33" s="29" t="s">
        <v>46</v>
      </c>
      <c r="B33" s="25" t="s">
        <v>42</v>
      </c>
      <c r="C33" s="186" t="s">
        <v>47</v>
      </c>
      <c r="D33" s="186"/>
      <c r="E33" s="186"/>
      <c r="F33" s="201">
        <f>'[1]TCE - ANEXO II - Preencher'!X4</f>
        <v>0</v>
      </c>
      <c r="G33" s="149"/>
      <c r="H33" s="22"/>
      <c r="I33" s="28"/>
      <c r="J33" s="23"/>
      <c r="K33" s="23"/>
    </row>
    <row r="34" spans="1:14" ht="18" customHeight="1" x14ac:dyDescent="0.25">
      <c r="A34" s="29" t="s">
        <v>48</v>
      </c>
      <c r="B34" s="25" t="s">
        <v>42</v>
      </c>
      <c r="C34" s="186" t="s">
        <v>49</v>
      </c>
      <c r="D34" s="186"/>
      <c r="E34" s="186"/>
      <c r="F34" s="201">
        <f>'[1]TCE - ANEXO II - Preencher'!X3</f>
        <v>163480.99000000005</v>
      </c>
      <c r="G34" s="149"/>
      <c r="H34" s="22"/>
      <c r="I34" s="28"/>
      <c r="J34" s="23"/>
      <c r="K34" s="23"/>
      <c r="M34" s="30"/>
    </row>
    <row r="35" spans="1:14" ht="18" customHeight="1" x14ac:dyDescent="0.25">
      <c r="A35" t="s">
        <v>50</v>
      </c>
      <c r="B35" s="25" t="s">
        <v>51</v>
      </c>
      <c r="C35" s="186" t="s">
        <v>52</v>
      </c>
      <c r="D35" s="186"/>
      <c r="E35" s="186"/>
      <c r="F35" s="201">
        <f>[1]MEM.CÁLC.FP.!$D$117</f>
        <v>133992.7936</v>
      </c>
      <c r="G35" s="149"/>
      <c r="H35" s="22"/>
      <c r="I35" s="28"/>
      <c r="J35" s="23"/>
      <c r="K35" s="23"/>
      <c r="L35" s="30"/>
      <c r="M35" s="31"/>
    </row>
    <row r="36" spans="1:14" ht="18" customHeight="1" x14ac:dyDescent="0.25">
      <c r="A36" t="s">
        <v>53</v>
      </c>
      <c r="B36" s="25" t="s">
        <v>51</v>
      </c>
      <c r="C36" s="186" t="s">
        <v>54</v>
      </c>
      <c r="D36" s="186"/>
      <c r="E36" s="186"/>
      <c r="F36" s="201">
        <f>IF(G6="SIM","",[1]MEM.CÁLC.FP.!$D$118)</f>
        <v>16790.3482</v>
      </c>
      <c r="G36" s="149"/>
      <c r="H36" s="22"/>
      <c r="I36" s="28"/>
      <c r="J36" s="23"/>
      <c r="K36" s="23"/>
      <c r="L36" s="30"/>
      <c r="M36" s="31"/>
      <c r="N36" s="24"/>
    </row>
    <row r="37" spans="1:14" ht="18" customHeight="1" x14ac:dyDescent="0.25">
      <c r="A37" s="32" t="s">
        <v>55</v>
      </c>
      <c r="B37" s="33" t="s">
        <v>56</v>
      </c>
      <c r="C37" s="186" t="s">
        <v>57</v>
      </c>
      <c r="D37" s="186"/>
      <c r="E37" s="186"/>
      <c r="F37" s="201">
        <f>[1]MEM.CÁLC.FP.!$C$121</f>
        <v>13749.270000000002</v>
      </c>
      <c r="G37" s="149"/>
      <c r="H37" s="22"/>
      <c r="I37" s="28"/>
      <c r="J37" s="23"/>
      <c r="K37" s="23"/>
      <c r="M37" s="31"/>
    </row>
    <row r="38" spans="1:14" ht="18" customHeight="1" x14ac:dyDescent="0.25">
      <c r="C38" s="213" t="s">
        <v>58</v>
      </c>
      <c r="D38" s="213"/>
      <c r="E38" s="213"/>
      <c r="F38" s="211">
        <f>F39+F43+F47</f>
        <v>8862.5100000000039</v>
      </c>
      <c r="G38" s="212"/>
      <c r="H38" s="22"/>
      <c r="I38" s="28"/>
      <c r="J38" s="23"/>
      <c r="K38" s="23"/>
    </row>
    <row r="39" spans="1:14" ht="18" customHeight="1" x14ac:dyDescent="0.25">
      <c r="C39" s="214" t="s">
        <v>59</v>
      </c>
      <c r="D39" s="214"/>
      <c r="E39" s="214"/>
      <c r="F39" s="215">
        <f>SUM(F40:G42)</f>
        <v>0</v>
      </c>
      <c r="G39" s="216"/>
      <c r="H39" s="22"/>
      <c r="I39" s="34"/>
      <c r="J39" s="23"/>
      <c r="K39" s="23"/>
    </row>
    <row r="40" spans="1:14" ht="18" customHeight="1" x14ac:dyDescent="0.25">
      <c r="C40" s="180" t="s">
        <v>60</v>
      </c>
      <c r="D40" s="180"/>
      <c r="E40" s="180"/>
      <c r="F40" s="209">
        <f>SUM([1]MEM.CÁLC.FP.!D6:D7)</f>
        <v>0</v>
      </c>
      <c r="G40" s="210"/>
      <c r="H40" s="22"/>
      <c r="I40" s="34"/>
      <c r="J40" s="23"/>
      <c r="K40" s="23"/>
    </row>
    <row r="41" spans="1:14" ht="18" customHeight="1" x14ac:dyDescent="0.25">
      <c r="A41" t="s">
        <v>50</v>
      </c>
      <c r="B41" s="25" t="s">
        <v>51</v>
      </c>
      <c r="C41" s="180" t="s">
        <v>61</v>
      </c>
      <c r="D41" s="180"/>
      <c r="E41" s="180"/>
      <c r="F41" s="209">
        <f>SUM([1]MEM.CÁLC.FP.!F6:F7)</f>
        <v>0</v>
      </c>
      <c r="G41" s="210"/>
      <c r="H41" s="22"/>
      <c r="I41" s="34"/>
      <c r="J41" s="23"/>
      <c r="K41" s="23"/>
    </row>
    <row r="42" spans="1:14" ht="18" customHeight="1" x14ac:dyDescent="0.25">
      <c r="A42" t="s">
        <v>53</v>
      </c>
      <c r="B42" s="25" t="s">
        <v>51</v>
      </c>
      <c r="C42" s="180" t="s">
        <v>62</v>
      </c>
      <c r="D42" s="180"/>
      <c r="E42" s="180"/>
      <c r="F42" s="209">
        <f>IF(G6="SIM","",SUM([1]MEM.CÁLC.FP.!G6:G7))</f>
        <v>0</v>
      </c>
      <c r="G42" s="210"/>
      <c r="H42" s="22"/>
      <c r="I42" s="34"/>
      <c r="J42" s="23"/>
      <c r="K42" s="23"/>
    </row>
    <row r="43" spans="1:14" ht="18" customHeight="1" x14ac:dyDescent="0.25">
      <c r="C43" s="185" t="s">
        <v>63</v>
      </c>
      <c r="D43" s="185"/>
      <c r="E43" s="185"/>
      <c r="F43" s="211">
        <f>SUM(F44:G46)</f>
        <v>0</v>
      </c>
      <c r="G43" s="212"/>
      <c r="H43" s="22"/>
      <c r="I43" s="15"/>
      <c r="J43" s="23"/>
      <c r="K43" s="23"/>
    </row>
    <row r="44" spans="1:14" ht="18" customHeight="1" x14ac:dyDescent="0.25">
      <c r="C44" s="180" t="s">
        <v>64</v>
      </c>
      <c r="D44" s="180"/>
      <c r="E44" s="180"/>
      <c r="F44" s="209">
        <f>SUM([1]MEM.CÁLC.FP.!D9:D10)</f>
        <v>0</v>
      </c>
      <c r="G44" s="210"/>
      <c r="H44" s="22"/>
      <c r="I44" s="15"/>
      <c r="J44" s="23"/>
      <c r="K44" s="23"/>
    </row>
    <row r="45" spans="1:14" ht="18" customHeight="1" x14ac:dyDescent="0.25">
      <c r="A45" t="s">
        <v>50</v>
      </c>
      <c r="B45" s="25" t="s">
        <v>51</v>
      </c>
      <c r="C45" s="180" t="s">
        <v>65</v>
      </c>
      <c r="D45" s="180"/>
      <c r="E45" s="180"/>
      <c r="F45" s="209">
        <f>SUM([1]MEM.CÁLC.FP.!F9:F10)</f>
        <v>0</v>
      </c>
      <c r="G45" s="210"/>
      <c r="H45" s="22"/>
      <c r="I45" s="15"/>
      <c r="J45" s="23"/>
      <c r="K45" s="23"/>
    </row>
    <row r="46" spans="1:14" ht="18" customHeight="1" x14ac:dyDescent="0.25">
      <c r="A46" t="s">
        <v>53</v>
      </c>
      <c r="B46" s="25" t="s">
        <v>51</v>
      </c>
      <c r="C46" s="180" t="s">
        <v>66</v>
      </c>
      <c r="D46" s="180"/>
      <c r="E46" s="180"/>
      <c r="F46" s="209">
        <f>IF(G6="SIM","",SUM([1]MEM.CÁLC.FP.!G9:G10))</f>
        <v>0</v>
      </c>
      <c r="G46" s="210"/>
      <c r="H46" s="22"/>
      <c r="I46" s="15"/>
      <c r="J46" s="23"/>
      <c r="K46" s="23"/>
    </row>
    <row r="47" spans="1:14" ht="18" customHeight="1" x14ac:dyDescent="0.25">
      <c r="C47" s="185" t="s">
        <v>67</v>
      </c>
      <c r="D47" s="185"/>
      <c r="E47" s="185"/>
      <c r="F47" s="211">
        <f>SUM(F48:G51)</f>
        <v>8862.5100000000039</v>
      </c>
      <c r="G47" s="212"/>
      <c r="H47" s="22"/>
      <c r="I47" s="34"/>
      <c r="J47" s="23"/>
      <c r="K47" s="23"/>
    </row>
    <row r="48" spans="1:14" ht="18" customHeight="1" x14ac:dyDescent="0.25">
      <c r="C48" s="180" t="s">
        <v>68</v>
      </c>
      <c r="D48" s="180"/>
      <c r="E48" s="180"/>
      <c r="F48" s="209">
        <f>[1]MEM.CÁLC.FP.!D12+[1]MEM.CÁLC.FP.!D14-[1]MEM.CÁLC.FP.!D13-[1]MEM.CÁLC.FP.!D15</f>
        <v>5810.5200000000041</v>
      </c>
      <c r="G48" s="210"/>
      <c r="H48" s="22"/>
      <c r="I48" s="34"/>
      <c r="J48" s="23"/>
      <c r="K48" s="23"/>
    </row>
    <row r="49" spans="1:13" ht="18" customHeight="1" x14ac:dyDescent="0.25">
      <c r="A49" t="s">
        <v>50</v>
      </c>
      <c r="B49" s="25" t="s">
        <v>51</v>
      </c>
      <c r="C49" s="180" t="s">
        <v>69</v>
      </c>
      <c r="D49" s="180"/>
      <c r="E49" s="180"/>
      <c r="F49" s="209">
        <f>SUM([1]MEM.CÁLC.FP.!F12:F15)</f>
        <v>1122.79</v>
      </c>
      <c r="G49" s="210"/>
      <c r="H49" s="22"/>
      <c r="I49" s="34"/>
      <c r="J49" s="23"/>
      <c r="K49" s="23"/>
    </row>
    <row r="50" spans="1:13" ht="18" customHeight="1" x14ac:dyDescent="0.25">
      <c r="A50" t="s">
        <v>53</v>
      </c>
      <c r="B50" s="25" t="s">
        <v>51</v>
      </c>
      <c r="C50" s="180" t="s">
        <v>70</v>
      </c>
      <c r="D50" s="180"/>
      <c r="E50" s="180"/>
      <c r="F50" s="209">
        <f>IF(G6="SIM","",SUM([1]MEM.CÁLC.FP.!G12:G15))</f>
        <v>411.03000000000003</v>
      </c>
      <c r="G50" s="210"/>
      <c r="H50" s="22"/>
      <c r="I50" s="35"/>
      <c r="J50" s="23"/>
      <c r="K50" s="23"/>
    </row>
    <row r="51" spans="1:13" ht="18" customHeight="1" x14ac:dyDescent="0.25">
      <c r="A51" t="s">
        <v>50</v>
      </c>
      <c r="B51" s="25" t="s">
        <v>51</v>
      </c>
      <c r="C51" s="180" t="s">
        <v>71</v>
      </c>
      <c r="D51" s="180"/>
      <c r="E51" s="180"/>
      <c r="F51" s="209">
        <f>SUM([1]MEM.CÁLC.FP.!H12:H15)</f>
        <v>1518.17</v>
      </c>
      <c r="G51" s="210"/>
      <c r="H51" s="22"/>
      <c r="I51" s="34"/>
      <c r="J51" s="23"/>
      <c r="K51" s="23"/>
    </row>
    <row r="52" spans="1:13" ht="18" customHeight="1" x14ac:dyDescent="0.25">
      <c r="C52" s="184" t="s">
        <v>72</v>
      </c>
      <c r="D52" s="184"/>
      <c r="E52" s="184"/>
      <c r="F52" s="205">
        <f>SUM(F53:G60)</f>
        <v>4660.58</v>
      </c>
      <c r="G52" s="206"/>
      <c r="H52" s="21"/>
      <c r="I52" s="15"/>
      <c r="J52" s="23"/>
      <c r="K52" s="23"/>
    </row>
    <row r="53" spans="1:13" ht="18" customHeight="1" x14ac:dyDescent="0.25">
      <c r="A53" t="s">
        <v>73</v>
      </c>
      <c r="B53" s="25" t="s">
        <v>74</v>
      </c>
      <c r="C53" s="186" t="s">
        <v>75</v>
      </c>
      <c r="D53" s="186"/>
      <c r="E53" s="186"/>
      <c r="F53" s="203">
        <f>4386.53+274.05</f>
        <v>4660.58</v>
      </c>
      <c r="G53" s="204"/>
      <c r="H53" s="22"/>
      <c r="I53" s="15"/>
      <c r="J53" s="23"/>
      <c r="K53" s="23"/>
    </row>
    <row r="54" spans="1:13" ht="18" customHeight="1" x14ac:dyDescent="0.25">
      <c r="A54" t="s">
        <v>76</v>
      </c>
      <c r="B54" s="25" t="s">
        <v>77</v>
      </c>
      <c r="C54" s="186" t="s">
        <v>78</v>
      </c>
      <c r="D54" s="186"/>
      <c r="E54" s="186"/>
      <c r="F54" s="203">
        <v>0</v>
      </c>
      <c r="G54" s="204"/>
      <c r="H54" s="22"/>
      <c r="I54" s="15"/>
      <c r="J54" s="23"/>
      <c r="K54" s="23"/>
      <c r="L54" s="31"/>
    </row>
    <row r="55" spans="1:13" ht="18" customHeight="1" x14ac:dyDescent="0.25">
      <c r="A55" t="s">
        <v>79</v>
      </c>
      <c r="B55" s="25" t="s">
        <v>80</v>
      </c>
      <c r="C55" s="186" t="s">
        <v>81</v>
      </c>
      <c r="D55" s="186"/>
      <c r="E55" s="186"/>
      <c r="F55" s="203">
        <v>0</v>
      </c>
      <c r="G55" s="204"/>
      <c r="H55" s="22"/>
      <c r="I55" s="15"/>
      <c r="J55" s="23"/>
      <c r="K55" s="23"/>
      <c r="L55" s="31"/>
    </row>
    <row r="56" spans="1:13" ht="18" customHeight="1" x14ac:dyDescent="0.25">
      <c r="A56" t="s">
        <v>82</v>
      </c>
      <c r="B56" s="25" t="s">
        <v>83</v>
      </c>
      <c r="C56" s="186" t="s">
        <v>84</v>
      </c>
      <c r="D56" s="186"/>
      <c r="E56" s="186"/>
      <c r="F56" s="203">
        <v>0</v>
      </c>
      <c r="G56" s="204"/>
      <c r="H56" s="22"/>
      <c r="I56" s="15"/>
      <c r="J56" s="23"/>
      <c r="K56" s="23"/>
      <c r="L56" s="24"/>
    </row>
    <row r="57" spans="1:13" ht="18" customHeight="1" x14ac:dyDescent="0.25">
      <c r="A57" t="s">
        <v>85</v>
      </c>
      <c r="B57" s="25" t="s">
        <v>86</v>
      </c>
      <c r="C57" s="186" t="s">
        <v>87</v>
      </c>
      <c r="D57" s="186"/>
      <c r="E57" s="186"/>
      <c r="F57" s="203">
        <v>0</v>
      </c>
      <c r="G57" s="204"/>
      <c r="H57" s="22"/>
      <c r="I57" s="15"/>
      <c r="J57" s="23"/>
      <c r="K57" s="23"/>
      <c r="L57" s="24"/>
      <c r="M57" s="24"/>
    </row>
    <row r="58" spans="1:13" ht="18" customHeight="1" x14ac:dyDescent="0.25">
      <c r="A58" t="s">
        <v>88</v>
      </c>
      <c r="B58" s="25" t="s">
        <v>89</v>
      </c>
      <c r="C58" s="186" t="s">
        <v>90</v>
      </c>
      <c r="D58" s="186"/>
      <c r="E58" s="186"/>
      <c r="F58" s="203">
        <v>0</v>
      </c>
      <c r="G58" s="204"/>
      <c r="H58" s="22"/>
      <c r="I58" s="15"/>
      <c r="J58" s="23"/>
      <c r="K58" s="23"/>
      <c r="L58" s="24"/>
      <c r="M58" s="24"/>
    </row>
    <row r="59" spans="1:13" ht="18" customHeight="1" x14ac:dyDescent="0.25">
      <c r="A59" t="s">
        <v>91</v>
      </c>
      <c r="B59" s="25" t="s">
        <v>92</v>
      </c>
      <c r="C59" s="186" t="s">
        <v>93</v>
      </c>
      <c r="D59" s="186"/>
      <c r="E59" s="186"/>
      <c r="F59" s="203">
        <v>0</v>
      </c>
      <c r="G59" s="204"/>
      <c r="H59" s="22"/>
      <c r="I59" s="15"/>
      <c r="J59" s="23"/>
      <c r="K59" s="23"/>
      <c r="L59" s="24"/>
      <c r="M59" s="24"/>
    </row>
    <row r="60" spans="1:13" ht="18" customHeight="1" x14ac:dyDescent="0.25">
      <c r="A60" t="s">
        <v>94</v>
      </c>
      <c r="B60" s="25" t="s">
        <v>95</v>
      </c>
      <c r="C60" s="186" t="s">
        <v>96</v>
      </c>
      <c r="D60" s="186"/>
      <c r="E60" s="186"/>
      <c r="F60" s="203">
        <v>0</v>
      </c>
      <c r="G60" s="204"/>
      <c r="H60" s="22"/>
      <c r="I60" s="15"/>
      <c r="J60" s="23"/>
      <c r="K60" s="23"/>
    </row>
    <row r="61" spans="1:13" ht="18" customHeight="1" x14ac:dyDescent="0.25">
      <c r="C61" s="184" t="s">
        <v>97</v>
      </c>
      <c r="D61" s="184"/>
      <c r="E61" s="184"/>
      <c r="F61" s="205">
        <f>SUM(F62:G66)+F67+F76+F77</f>
        <v>45917.150000000009</v>
      </c>
      <c r="G61" s="206"/>
      <c r="H61" s="21"/>
      <c r="I61" s="15"/>
      <c r="J61" s="23"/>
      <c r="K61" s="23"/>
    </row>
    <row r="62" spans="1:13" ht="18" customHeight="1" x14ac:dyDescent="0.25">
      <c r="A62" t="s">
        <v>98</v>
      </c>
      <c r="B62" s="25" t="s">
        <v>99</v>
      </c>
      <c r="C62" s="186" t="s">
        <v>100</v>
      </c>
      <c r="D62" s="186"/>
      <c r="E62" s="186"/>
      <c r="F62" s="203">
        <v>11937.99</v>
      </c>
      <c r="G62" s="204"/>
      <c r="H62" s="22"/>
      <c r="I62" s="15"/>
      <c r="J62" s="23"/>
      <c r="K62" s="23"/>
    </row>
    <row r="63" spans="1:13" ht="18" customHeight="1" x14ac:dyDescent="0.25">
      <c r="A63" t="s">
        <v>101</v>
      </c>
      <c r="B63" s="25" t="s">
        <v>80</v>
      </c>
      <c r="C63" s="186" t="s">
        <v>102</v>
      </c>
      <c r="D63" s="186"/>
      <c r="E63" s="186"/>
      <c r="F63" s="203">
        <v>6477.79</v>
      </c>
      <c r="G63" s="204"/>
      <c r="H63" s="22"/>
      <c r="I63" s="15"/>
      <c r="J63" s="23"/>
      <c r="K63" s="23"/>
    </row>
    <row r="64" spans="1:13" ht="18" customHeight="1" x14ac:dyDescent="0.25">
      <c r="A64" t="s">
        <v>103</v>
      </c>
      <c r="B64" s="25" t="s">
        <v>104</v>
      </c>
      <c r="C64" s="186" t="s">
        <v>105</v>
      </c>
      <c r="D64" s="186"/>
      <c r="E64" s="186"/>
      <c r="F64" s="203">
        <v>6815.83</v>
      </c>
      <c r="G64" s="204"/>
      <c r="H64" s="22"/>
      <c r="I64" s="15"/>
      <c r="J64" s="23"/>
      <c r="K64" s="23"/>
    </row>
    <row r="65" spans="1:11" ht="18" customHeight="1" x14ac:dyDescent="0.25">
      <c r="A65" t="s">
        <v>106</v>
      </c>
      <c r="B65" s="25" t="s">
        <v>107</v>
      </c>
      <c r="C65" s="186" t="s">
        <v>108</v>
      </c>
      <c r="D65" s="186"/>
      <c r="E65" s="186"/>
      <c r="F65" s="203">
        <v>3681.76</v>
      </c>
      <c r="G65" s="204"/>
      <c r="H65" s="22"/>
      <c r="I65" s="35"/>
      <c r="J65" s="23"/>
      <c r="K65" s="23"/>
    </row>
    <row r="66" spans="1:11" ht="18" customHeight="1" x14ac:dyDescent="0.25">
      <c r="A66" t="s">
        <v>109</v>
      </c>
      <c r="B66" s="25" t="s">
        <v>83</v>
      </c>
      <c r="C66" s="186" t="s">
        <v>110</v>
      </c>
      <c r="D66" s="186"/>
      <c r="E66" s="186"/>
      <c r="F66" s="203"/>
      <c r="G66" s="204"/>
      <c r="H66" s="22"/>
      <c r="I66" s="15"/>
      <c r="J66" s="23"/>
      <c r="K66" s="23"/>
    </row>
    <row r="67" spans="1:11" ht="18" customHeight="1" x14ac:dyDescent="0.25">
      <c r="C67" s="185" t="s">
        <v>111</v>
      </c>
      <c r="D67" s="185"/>
      <c r="E67" s="185"/>
      <c r="F67" s="199">
        <f>F68+F69</f>
        <v>6563.69</v>
      </c>
      <c r="G67" s="200"/>
      <c r="H67" s="21"/>
      <c r="I67" s="15"/>
      <c r="J67" s="23"/>
    </row>
    <row r="68" spans="1:11" ht="18" customHeight="1" x14ac:dyDescent="0.25">
      <c r="A68" t="s">
        <v>112</v>
      </c>
      <c r="B68" s="25" t="s">
        <v>113</v>
      </c>
      <c r="C68" s="186" t="s">
        <v>114</v>
      </c>
      <c r="D68" s="186"/>
      <c r="E68" s="186"/>
      <c r="F68" s="203">
        <f>6163.69+400</f>
        <v>6563.69</v>
      </c>
      <c r="G68" s="204"/>
      <c r="H68" s="22"/>
      <c r="I68" s="15"/>
      <c r="J68" s="23"/>
    </row>
    <row r="69" spans="1:11" ht="18" customHeight="1" x14ac:dyDescent="0.25">
      <c r="C69" s="185" t="s">
        <v>115</v>
      </c>
      <c r="D69" s="185"/>
      <c r="E69" s="185"/>
      <c r="F69" s="199">
        <f>F70+F71+F74+F75</f>
        <v>0</v>
      </c>
      <c r="G69" s="200"/>
      <c r="H69" s="21"/>
      <c r="I69" s="15"/>
      <c r="J69" s="23"/>
    </row>
    <row r="70" spans="1:11" ht="18" customHeight="1" x14ac:dyDescent="0.25">
      <c r="A70" t="s">
        <v>116</v>
      </c>
      <c r="B70" s="25" t="s">
        <v>117</v>
      </c>
      <c r="C70" s="186" t="s">
        <v>118</v>
      </c>
      <c r="D70" s="186"/>
      <c r="E70" s="186"/>
      <c r="F70" s="203">
        <v>0</v>
      </c>
      <c r="G70" s="204"/>
      <c r="H70" s="22"/>
      <c r="I70" s="15"/>
      <c r="J70" s="23"/>
    </row>
    <row r="71" spans="1:11" ht="18" customHeight="1" x14ac:dyDescent="0.25">
      <c r="C71" s="185" t="s">
        <v>119</v>
      </c>
      <c r="D71" s="185"/>
      <c r="E71" s="185"/>
      <c r="F71" s="199">
        <f>SUM(F72:G73)</f>
        <v>0</v>
      </c>
      <c r="G71" s="200"/>
      <c r="H71" s="21"/>
      <c r="I71" s="15"/>
      <c r="J71" s="23"/>
      <c r="K71" s="23"/>
    </row>
    <row r="72" spans="1:11" ht="18" customHeight="1" x14ac:dyDescent="0.25">
      <c r="A72" t="s">
        <v>120</v>
      </c>
      <c r="B72" s="25" t="s">
        <v>107</v>
      </c>
      <c r="C72" s="186" t="s">
        <v>121</v>
      </c>
      <c r="D72" s="186"/>
      <c r="E72" s="186"/>
      <c r="F72" s="207">
        <v>0</v>
      </c>
      <c r="G72" s="208"/>
      <c r="H72" s="22"/>
      <c r="I72" s="15"/>
      <c r="J72" s="23"/>
      <c r="K72" s="23"/>
    </row>
    <row r="73" spans="1:11" ht="18" customHeight="1" x14ac:dyDescent="0.25">
      <c r="A73" t="s">
        <v>122</v>
      </c>
      <c r="B73" s="25" t="s">
        <v>117</v>
      </c>
      <c r="C73" s="186" t="s">
        <v>123</v>
      </c>
      <c r="D73" s="186"/>
      <c r="E73" s="186"/>
      <c r="F73" s="207">
        <v>0</v>
      </c>
      <c r="G73" s="208"/>
      <c r="H73" s="22"/>
      <c r="I73" s="15"/>
      <c r="J73" s="23"/>
      <c r="K73" s="23"/>
    </row>
    <row r="74" spans="1:11" ht="18" customHeight="1" x14ac:dyDescent="0.25">
      <c r="A74" t="s">
        <v>124</v>
      </c>
      <c r="B74" s="25" t="s">
        <v>117</v>
      </c>
      <c r="C74" s="186" t="s">
        <v>125</v>
      </c>
      <c r="D74" s="186"/>
      <c r="E74" s="186"/>
      <c r="F74" s="207">
        <v>0</v>
      </c>
      <c r="G74" s="208"/>
      <c r="H74" s="22"/>
      <c r="I74" s="15"/>
      <c r="J74" s="23"/>
      <c r="K74" s="23"/>
    </row>
    <row r="75" spans="1:11" ht="18" customHeight="1" x14ac:dyDescent="0.25">
      <c r="A75" t="s">
        <v>126</v>
      </c>
      <c r="B75" s="25" t="s">
        <v>95</v>
      </c>
      <c r="C75" s="186" t="s">
        <v>127</v>
      </c>
      <c r="D75" s="186"/>
      <c r="E75" s="186"/>
      <c r="F75" s="207">
        <v>0</v>
      </c>
      <c r="G75" s="208"/>
      <c r="H75" s="22"/>
      <c r="I75" s="15"/>
      <c r="J75" s="23"/>
      <c r="K75" s="23"/>
    </row>
    <row r="76" spans="1:11" ht="18" customHeight="1" x14ac:dyDescent="0.25">
      <c r="A76" t="s">
        <v>128</v>
      </c>
      <c r="B76" s="25" t="s">
        <v>129</v>
      </c>
      <c r="C76" s="186" t="s">
        <v>130</v>
      </c>
      <c r="D76" s="186"/>
      <c r="E76" s="186"/>
      <c r="F76" s="203">
        <v>8143.8</v>
      </c>
      <c r="G76" s="204"/>
      <c r="H76" s="22"/>
      <c r="I76" s="15"/>
      <c r="J76" s="23"/>
      <c r="K76" s="23"/>
    </row>
    <row r="77" spans="1:11" ht="18" customHeight="1" x14ac:dyDescent="0.25">
      <c r="A77" t="s">
        <v>131</v>
      </c>
      <c r="B77" s="25" t="s">
        <v>95</v>
      </c>
      <c r="C77" s="186" t="s">
        <v>132</v>
      </c>
      <c r="D77" s="186"/>
      <c r="E77" s="186"/>
      <c r="F77" s="203">
        <v>2296.29</v>
      </c>
      <c r="G77" s="204"/>
      <c r="H77" s="22"/>
      <c r="I77" s="15"/>
      <c r="J77" s="23"/>
      <c r="K77" s="23"/>
    </row>
    <row r="78" spans="1:11" ht="18" customHeight="1" x14ac:dyDescent="0.25">
      <c r="C78" s="184" t="s">
        <v>133</v>
      </c>
      <c r="D78" s="184"/>
      <c r="E78" s="184"/>
      <c r="F78" s="205">
        <f>F79+F80+F83</f>
        <v>7206.57</v>
      </c>
      <c r="G78" s="206"/>
      <c r="H78" s="36"/>
      <c r="I78" s="15"/>
      <c r="J78" s="23"/>
      <c r="K78" s="23"/>
    </row>
    <row r="79" spans="1:11" ht="18" customHeight="1" x14ac:dyDescent="0.3">
      <c r="A79" s="37" t="s">
        <v>134</v>
      </c>
      <c r="B79" s="25" t="s">
        <v>135</v>
      </c>
      <c r="C79" s="186" t="s">
        <v>136</v>
      </c>
      <c r="D79" s="186"/>
      <c r="E79" s="186"/>
      <c r="F79" s="201">
        <f>SUMIF('[1]TCE - ANEXO IV - Preencher'!$D:$D,'CONTÁBIL- FINANCEIRA '!A79,'[1]TCE - ANEXO IV - Preencher'!$N:$N)</f>
        <v>0</v>
      </c>
      <c r="G79" s="149"/>
      <c r="H79" s="22"/>
      <c r="I79" s="15"/>
      <c r="J79" s="23"/>
      <c r="K79" s="23"/>
    </row>
    <row r="80" spans="1:11" ht="18" customHeight="1" x14ac:dyDescent="0.25">
      <c r="C80" s="185" t="s">
        <v>137</v>
      </c>
      <c r="D80" s="185"/>
      <c r="E80" s="185"/>
      <c r="F80" s="199">
        <f>F81+F82</f>
        <v>693.67000000000007</v>
      </c>
      <c r="G80" s="200"/>
      <c r="H80" s="21"/>
      <c r="I80" s="15"/>
      <c r="J80" s="23"/>
      <c r="K80" s="23"/>
    </row>
    <row r="81" spans="1:11" ht="18" x14ac:dyDescent="0.3">
      <c r="A81" s="37" t="s">
        <v>138</v>
      </c>
      <c r="B81" s="25" t="s">
        <v>139</v>
      </c>
      <c r="C81" s="186" t="s">
        <v>140</v>
      </c>
      <c r="D81" s="186"/>
      <c r="E81" s="186"/>
      <c r="F81" s="201">
        <f>SUMIF('[1]TCE - ANEXO IV - Preencher'!$D:$D,'CONTÁBIL- FINANCEIRA '!A81,'[1]TCE - ANEXO IV - Preencher'!$N:$N)</f>
        <v>693.67000000000007</v>
      </c>
      <c r="G81" s="149"/>
      <c r="H81" s="22"/>
      <c r="I81" s="15"/>
      <c r="J81" s="23"/>
      <c r="K81" s="23"/>
    </row>
    <row r="82" spans="1:11" ht="18" x14ac:dyDescent="0.3">
      <c r="A82" s="37" t="s">
        <v>141</v>
      </c>
      <c r="B82" s="25" t="s">
        <v>139</v>
      </c>
      <c r="C82" s="186" t="s">
        <v>142</v>
      </c>
      <c r="D82" s="186"/>
      <c r="E82" s="186"/>
      <c r="F82" s="201">
        <f>SUMIF('[1]TCE - ANEXO IV - Preencher'!$D:$D,'CONTÁBIL- FINANCEIRA '!A82,'[1]TCE - ANEXO IV - Preencher'!$N:$N)</f>
        <v>0</v>
      </c>
      <c r="G82" s="149"/>
      <c r="H82" s="22"/>
      <c r="I82" s="15"/>
      <c r="J82" s="23"/>
      <c r="K82" s="23"/>
    </row>
    <row r="83" spans="1:11" ht="18" customHeight="1" x14ac:dyDescent="0.25">
      <c r="C83" s="185" t="s">
        <v>143</v>
      </c>
      <c r="D83" s="185"/>
      <c r="E83" s="185"/>
      <c r="F83" s="199">
        <f>F84+F85</f>
        <v>6512.9</v>
      </c>
      <c r="G83" s="200"/>
      <c r="H83" s="21"/>
      <c r="I83" s="15"/>
      <c r="J83" s="23"/>
      <c r="K83" s="23"/>
    </row>
    <row r="84" spans="1:11" ht="18" x14ac:dyDescent="0.3">
      <c r="A84" s="37" t="s">
        <v>144</v>
      </c>
      <c r="B84" s="25" t="s">
        <v>145</v>
      </c>
      <c r="C84" s="186" t="s">
        <v>146</v>
      </c>
      <c r="D84" s="186"/>
      <c r="E84" s="186"/>
      <c r="F84" s="201">
        <f>SUMIF('[1]TCE - ANEXO IV - Preencher'!$D:$D,'CONTÁBIL- FINANCEIRA '!A84,'[1]TCE - ANEXO IV - Preencher'!$N:$N)</f>
        <v>167</v>
      </c>
      <c r="G84" s="149"/>
      <c r="H84" s="22"/>
      <c r="I84" s="15"/>
      <c r="J84" s="23"/>
      <c r="K84" s="23"/>
    </row>
    <row r="85" spans="1:11" ht="18" x14ac:dyDescent="0.3">
      <c r="A85" s="37" t="s">
        <v>147</v>
      </c>
      <c r="B85" s="25" t="s">
        <v>145</v>
      </c>
      <c r="C85" s="202" t="s">
        <v>148</v>
      </c>
      <c r="D85" s="202"/>
      <c r="E85" s="202"/>
      <c r="F85" s="201">
        <f>SUMIF('[1]TCE - ANEXO IV - Preencher'!$D:$D,'CONTÁBIL- FINANCEIRA '!A85,'[1]TCE - ANEXO IV - Preencher'!$N:$N)</f>
        <v>6345.9</v>
      </c>
      <c r="G85" s="149"/>
      <c r="H85" s="22"/>
      <c r="I85" s="15"/>
      <c r="J85" s="23"/>
      <c r="K85" s="23"/>
    </row>
    <row r="86" spans="1:11" ht="15.75" customHeight="1" x14ac:dyDescent="0.25">
      <c r="C86" s="38"/>
      <c r="D86" s="39"/>
      <c r="E86" s="40"/>
      <c r="F86" s="195"/>
      <c r="G86" s="195"/>
      <c r="H86" s="41"/>
      <c r="I86" s="15"/>
      <c r="J86" s="23"/>
      <c r="K86" s="23"/>
    </row>
    <row r="87" spans="1:11" ht="15.75" customHeight="1" x14ac:dyDescent="0.25">
      <c r="D87" s="32" t="s">
        <v>149</v>
      </c>
      <c r="E87" s="43" t="s">
        <v>150</v>
      </c>
      <c r="F87" s="109" t="s">
        <v>149</v>
      </c>
      <c r="G87" s="109"/>
      <c r="H87" s="44"/>
      <c r="I87" s="15"/>
      <c r="J87" s="23"/>
      <c r="K87" s="23"/>
    </row>
    <row r="88" spans="1:11" ht="15.75" customHeight="1" x14ac:dyDescent="0.25">
      <c r="C88" s="45"/>
      <c r="D88" s="46" t="s">
        <v>151</v>
      </c>
      <c r="E88" s="47" t="s">
        <v>152</v>
      </c>
      <c r="F88" s="196" t="s">
        <v>153</v>
      </c>
      <c r="G88" s="196"/>
      <c r="H88" s="21"/>
      <c r="I88" s="15"/>
      <c r="J88" s="23"/>
      <c r="K88" s="23"/>
    </row>
    <row r="89" spans="1:11" ht="15.6" x14ac:dyDescent="0.25">
      <c r="C89" s="197"/>
      <c r="D89" s="198" t="str">
        <f>D1</f>
        <v xml:space="preserve">         PREFEITURA DA CIDADE DO RECIFE</v>
      </c>
      <c r="E89" s="198"/>
      <c r="F89" s="163" t="str">
        <f>F1</f>
        <v>Janeiro/2020 - Versão 4.0</v>
      </c>
      <c r="G89" s="163"/>
      <c r="H89" s="21"/>
      <c r="I89" s="15"/>
      <c r="J89" s="23"/>
      <c r="K89" s="23"/>
    </row>
    <row r="90" spans="1:11" ht="15.6" x14ac:dyDescent="0.25">
      <c r="C90" s="197"/>
      <c r="D90" s="191" t="str">
        <f>D2</f>
        <v xml:space="preserve">        SECRETARIA DE SAÚDE DO MUNICÍPIO DE RECIFE</v>
      </c>
      <c r="E90" s="191"/>
      <c r="F90" s="167" t="str">
        <f>F2</f>
        <v>MÊS/ANO COMPETÊNCIA</v>
      </c>
      <c r="G90" s="167" t="str">
        <f>G2</f>
        <v>ANO CONTRATO</v>
      </c>
      <c r="H90" s="21"/>
      <c r="I90" s="15"/>
      <c r="J90" s="23"/>
      <c r="K90" s="23"/>
    </row>
    <row r="91" spans="1:11" ht="15.6" x14ac:dyDescent="0.25">
      <c r="C91" s="197"/>
      <c r="D91" s="191" t="str">
        <f t="shared" ref="D91:D93" si="0">D3</f>
        <v xml:space="preserve">        SECRETARIA  DE ADMINISTRAÇÃO E FINANÇAS</v>
      </c>
      <c r="E91" s="191"/>
      <c r="F91" s="167"/>
      <c r="G91" s="167"/>
      <c r="H91" s="21"/>
      <c r="I91" s="15"/>
      <c r="J91" s="23"/>
      <c r="K91" s="23"/>
    </row>
    <row r="92" spans="1:11" ht="15.6" x14ac:dyDescent="0.25">
      <c r="C92" s="197"/>
      <c r="D92" s="191" t="str">
        <f t="shared" si="0"/>
        <v xml:space="preserve">        GERÊNCIA GERAL DE ADMINISTRAÇÃO, FINANÇAS, CONVÊNIOS E CONTRATOS</v>
      </c>
      <c r="E92" s="191"/>
      <c r="F92" s="192" t="str">
        <f>$F$4</f>
        <v>AGOSTO 2020</v>
      </c>
      <c r="G92" s="194">
        <f>IF(G4=0,"",G4)</f>
        <v>1</v>
      </c>
      <c r="H92" s="21"/>
      <c r="I92" s="15"/>
      <c r="J92" s="23"/>
      <c r="K92" s="23"/>
    </row>
    <row r="93" spans="1:11" ht="15.6" x14ac:dyDescent="0.25">
      <c r="C93" s="48"/>
      <c r="D93" s="191" t="str">
        <f t="shared" si="0"/>
        <v xml:space="preserve">       DEMONSTRATIVO DE RESULTADO CONTÁBIL - FINANCEIRO MENSAL</v>
      </c>
      <c r="E93" s="191"/>
      <c r="F93" s="193"/>
      <c r="G93" s="194"/>
      <c r="H93" s="21"/>
      <c r="I93" s="15"/>
      <c r="J93" s="23"/>
      <c r="K93" s="23"/>
    </row>
    <row r="94" spans="1:11" ht="18" customHeight="1" x14ac:dyDescent="0.25">
      <c r="C94" s="152" t="s">
        <v>154</v>
      </c>
      <c r="D94" s="152"/>
      <c r="E94" s="155" t="s">
        <v>12</v>
      </c>
      <c r="F94" s="155"/>
      <c r="G94" s="155"/>
      <c r="H94" s="21"/>
      <c r="I94" s="15"/>
      <c r="J94" s="23"/>
      <c r="K94" s="23"/>
    </row>
    <row r="95" spans="1:11" ht="18" customHeight="1" x14ac:dyDescent="0.25">
      <c r="C95" s="156" t="str">
        <f>IF(C7=0,"",C7)</f>
        <v>HPR 1 - AURORA</v>
      </c>
      <c r="D95" s="156"/>
      <c r="E95" s="190" t="str">
        <f>IF(E7=0,"",E7)</f>
        <v>LUCIANA VENÂNCIO</v>
      </c>
      <c r="F95" s="190"/>
      <c r="G95" s="190"/>
      <c r="H95" s="21"/>
      <c r="I95" s="15"/>
      <c r="J95" s="23"/>
      <c r="K95" s="23"/>
    </row>
    <row r="96" spans="1:11" ht="18" customHeight="1" x14ac:dyDescent="0.25">
      <c r="C96" s="184" t="s">
        <v>155</v>
      </c>
      <c r="D96" s="184"/>
      <c r="E96" s="184"/>
      <c r="F96" s="111" t="s">
        <v>21</v>
      </c>
      <c r="G96" s="111"/>
      <c r="H96" s="21"/>
      <c r="I96" s="15"/>
      <c r="J96" s="23"/>
      <c r="K96" s="23"/>
    </row>
    <row r="97" spans="1:11" ht="18" customHeight="1" x14ac:dyDescent="0.25">
      <c r="C97" s="184" t="s">
        <v>156</v>
      </c>
      <c r="D97" s="184"/>
      <c r="E97" s="184"/>
      <c r="F97" s="108">
        <f>F98+F101+F102+F103+F110+F108+F109</f>
        <v>122856.43000000001</v>
      </c>
      <c r="G97" s="108"/>
      <c r="H97" s="21"/>
      <c r="I97" s="15"/>
      <c r="J97" s="23"/>
      <c r="K97" s="23"/>
    </row>
    <row r="98" spans="1:11" ht="18" customHeight="1" x14ac:dyDescent="0.25">
      <c r="C98" s="185" t="s">
        <v>157</v>
      </c>
      <c r="D98" s="185"/>
      <c r="E98" s="185"/>
      <c r="F98" s="188">
        <f>SUM(F99:G100)</f>
        <v>900</v>
      </c>
      <c r="G98" s="188"/>
      <c r="H98" s="21"/>
      <c r="I98" s="15"/>
      <c r="J98" s="23"/>
      <c r="K98" s="23"/>
    </row>
    <row r="99" spans="1:11" ht="18" customHeight="1" x14ac:dyDescent="0.3">
      <c r="A99" s="37" t="s">
        <v>158</v>
      </c>
      <c r="B99" s="25" t="s">
        <v>159</v>
      </c>
      <c r="C99" s="180" t="s">
        <v>160</v>
      </c>
      <c r="D99" s="180"/>
      <c r="E99" s="180"/>
      <c r="F99" s="181">
        <f>SUMIF('[1]TCE - ANEXO IV - Preencher'!$D:$D,'CONTÁBIL- FINANCEIRA '!A99,'[1]TCE - ANEXO IV - Preencher'!$N:$N)</f>
        <v>0</v>
      </c>
      <c r="G99" s="181"/>
      <c r="H99" s="22"/>
      <c r="I99" s="15"/>
      <c r="J99" s="23"/>
      <c r="K99" s="23"/>
    </row>
    <row r="100" spans="1:11" ht="18" customHeight="1" x14ac:dyDescent="0.3">
      <c r="A100" s="37" t="s">
        <v>161</v>
      </c>
      <c r="B100" s="25" t="s">
        <v>162</v>
      </c>
      <c r="C100" s="180" t="s">
        <v>163</v>
      </c>
      <c r="D100" s="180"/>
      <c r="E100" s="180"/>
      <c r="F100" s="181">
        <f>SUMIF('[1]TCE - ANEXO IV - Preencher'!$D:$D,'CONTÁBIL- FINANCEIRA '!A100,'[1]TCE - ANEXO IV - Preencher'!$N:$N)</f>
        <v>900</v>
      </c>
      <c r="G100" s="181"/>
      <c r="H100" s="22"/>
      <c r="I100" s="15"/>
      <c r="J100" s="23"/>
      <c r="K100" s="23"/>
    </row>
    <row r="101" spans="1:11" ht="18" customHeight="1" x14ac:dyDescent="0.3">
      <c r="A101" s="37" t="s">
        <v>164</v>
      </c>
      <c r="B101" s="25" t="s">
        <v>165</v>
      </c>
      <c r="C101" s="186" t="s">
        <v>166</v>
      </c>
      <c r="D101" s="186"/>
      <c r="E101" s="186"/>
      <c r="F101" s="113">
        <f>SUMIF('[1]TCE - ANEXO IV - Preencher'!$D:$D,'CONTÁBIL- FINANCEIRA '!A101,'[1]TCE - ANEXO IV - Preencher'!$N:$N)</f>
        <v>15318.38</v>
      </c>
      <c r="G101" s="113"/>
      <c r="H101" s="22"/>
      <c r="I101" s="15"/>
      <c r="J101" s="23"/>
      <c r="K101" s="23"/>
    </row>
    <row r="102" spans="1:11" ht="18" customHeight="1" x14ac:dyDescent="0.3">
      <c r="A102" s="37" t="s">
        <v>167</v>
      </c>
      <c r="B102" s="25" t="s">
        <v>168</v>
      </c>
      <c r="C102" s="186" t="s">
        <v>169</v>
      </c>
      <c r="D102" s="186"/>
      <c r="E102" s="186"/>
      <c r="F102" s="113">
        <f>SUMIF('[1]TCE - ANEXO IV - Preencher'!$D:$D,'CONTÁBIL- FINANCEIRA '!A102,'[1]TCE - ANEXO IV - Preencher'!$N:$N)</f>
        <v>71414.95</v>
      </c>
      <c r="G102" s="113"/>
      <c r="H102" s="22"/>
      <c r="I102" s="15"/>
      <c r="J102" s="23"/>
      <c r="K102" s="23"/>
    </row>
    <row r="103" spans="1:11" ht="18" customHeight="1" x14ac:dyDescent="0.25">
      <c r="C103" s="184" t="s">
        <v>170</v>
      </c>
      <c r="D103" s="184"/>
      <c r="E103" s="184"/>
      <c r="F103" s="108">
        <f>F104+F105+F106+F107</f>
        <v>33441.9</v>
      </c>
      <c r="G103" s="108"/>
      <c r="H103" s="21"/>
      <c r="I103" s="15"/>
      <c r="J103" s="23"/>
      <c r="K103" s="23"/>
    </row>
    <row r="104" spans="1:11" ht="18" customHeight="1" x14ac:dyDescent="0.3">
      <c r="A104" s="37" t="s">
        <v>171</v>
      </c>
      <c r="B104" s="25" t="s">
        <v>172</v>
      </c>
      <c r="C104" s="180" t="s">
        <v>173</v>
      </c>
      <c r="D104" s="180"/>
      <c r="E104" s="180"/>
      <c r="F104" s="181">
        <f>SUMIF('[1]TCE - ANEXO IV - Preencher'!$D:$D,'CONTÁBIL- FINANCEIRA '!A104,'[1]TCE - ANEXO IV - Preencher'!$N:$N)</f>
        <v>0</v>
      </c>
      <c r="G104" s="181"/>
      <c r="H104" s="22"/>
      <c r="I104" s="15"/>
      <c r="J104" s="23"/>
      <c r="K104" s="23"/>
    </row>
    <row r="105" spans="1:11" ht="18" customHeight="1" x14ac:dyDescent="0.3">
      <c r="A105" s="37" t="s">
        <v>174</v>
      </c>
      <c r="B105" s="25" t="s">
        <v>175</v>
      </c>
      <c r="C105" s="180" t="s">
        <v>176</v>
      </c>
      <c r="D105" s="180"/>
      <c r="E105" s="180"/>
      <c r="F105" s="181">
        <f>SUMIF('[1]TCE - ANEXO IV - Preencher'!$D:$D,'CONTÁBIL- FINANCEIRA '!A105,'[1]TCE - ANEXO IV - Preencher'!$N:$N)</f>
        <v>25441.9</v>
      </c>
      <c r="G105" s="181"/>
      <c r="H105" s="22"/>
      <c r="I105" s="15"/>
      <c r="J105" s="23"/>
      <c r="K105" s="23"/>
    </row>
    <row r="106" spans="1:11" ht="18" customHeight="1" x14ac:dyDescent="0.3">
      <c r="A106" s="37" t="s">
        <v>177</v>
      </c>
      <c r="B106" s="25" t="s">
        <v>178</v>
      </c>
      <c r="C106" s="180" t="s">
        <v>179</v>
      </c>
      <c r="D106" s="180"/>
      <c r="E106" s="180"/>
      <c r="F106" s="181">
        <f>SUMIF('[1]TCE - ANEXO IV - Preencher'!$D:$D,'CONTÁBIL- FINANCEIRA '!A106,'[1]TCE - ANEXO IV - Preencher'!$N:$N)</f>
        <v>0</v>
      </c>
      <c r="G106" s="181"/>
      <c r="H106" s="22"/>
      <c r="I106" s="15"/>
      <c r="J106" s="23"/>
      <c r="K106" s="23"/>
    </row>
    <row r="107" spans="1:11" ht="18" customHeight="1" x14ac:dyDescent="0.3">
      <c r="A107" s="37" t="s">
        <v>180</v>
      </c>
      <c r="B107" s="25" t="s">
        <v>181</v>
      </c>
      <c r="C107" s="180" t="s">
        <v>182</v>
      </c>
      <c r="D107" s="180"/>
      <c r="E107" s="180"/>
      <c r="F107" s="181">
        <f>SUMIF('[1]TCE - ANEXO IV - Preencher'!$D:$D,'CONTÁBIL- FINANCEIRA '!A107,'[1]TCE - ANEXO IV - Preencher'!$N:$N)</f>
        <v>8000</v>
      </c>
      <c r="G107" s="181"/>
      <c r="H107" s="22"/>
      <c r="I107" s="15"/>
      <c r="J107" s="23"/>
      <c r="K107" s="23"/>
    </row>
    <row r="108" spans="1:11" ht="18" customHeight="1" x14ac:dyDescent="0.3">
      <c r="A108" s="37" t="s">
        <v>183</v>
      </c>
      <c r="B108" s="25" t="s">
        <v>184</v>
      </c>
      <c r="C108" s="180" t="s">
        <v>185</v>
      </c>
      <c r="D108" s="180"/>
      <c r="E108" s="180"/>
      <c r="F108" s="181">
        <f>SUMIF('[1]TCE - ANEXO IV - Preencher'!$D:$D,'CONTÁBIL- FINANCEIRA '!A108,'[1]TCE - ANEXO IV - Preencher'!$N:$N)</f>
        <v>0</v>
      </c>
      <c r="G108" s="181"/>
      <c r="H108" s="22"/>
      <c r="I108" s="15"/>
      <c r="J108" s="23"/>
      <c r="K108" s="23"/>
    </row>
    <row r="109" spans="1:11" ht="18" customHeight="1" x14ac:dyDescent="0.3">
      <c r="A109" s="37" t="s">
        <v>186</v>
      </c>
      <c r="B109" s="25" t="s">
        <v>187</v>
      </c>
      <c r="C109" s="180" t="s">
        <v>188</v>
      </c>
      <c r="D109" s="180"/>
      <c r="E109" s="180"/>
      <c r="F109" s="181">
        <f>SUMIF('[1]TCE - ANEXO IV - Preencher'!$D:$D,'CONTÁBIL- FINANCEIRA '!A109,'[1]TCE - ANEXO IV - Preencher'!$N:$N)</f>
        <v>0</v>
      </c>
      <c r="G109" s="181"/>
      <c r="H109" s="22"/>
      <c r="I109" s="15"/>
      <c r="J109" s="23"/>
      <c r="K109" s="23"/>
    </row>
    <row r="110" spans="1:11" ht="18" customHeight="1" x14ac:dyDescent="0.25">
      <c r="C110" s="185" t="s">
        <v>189</v>
      </c>
      <c r="D110" s="185"/>
      <c r="E110" s="185"/>
      <c r="F110" s="188">
        <f>F111+F112</f>
        <v>1781.1999999999998</v>
      </c>
      <c r="G110" s="188"/>
      <c r="H110" s="21"/>
      <c r="I110" s="15"/>
      <c r="J110" s="23"/>
      <c r="K110" s="23"/>
    </row>
    <row r="111" spans="1:11" ht="18" customHeight="1" x14ac:dyDescent="0.25">
      <c r="A111" t="s">
        <v>190</v>
      </c>
      <c r="B111" s="25" t="s">
        <v>191</v>
      </c>
      <c r="C111" s="180" t="s">
        <v>192</v>
      </c>
      <c r="D111" s="180"/>
      <c r="E111" s="180"/>
      <c r="F111" s="181">
        <f>SUMIF('[1]TCE - ANEXO IV - Preencher'!$D:$D,'CONTÁBIL- FINANCEIRA '!A111,'[1]TCE - ANEXO IV - Preencher'!$N:$N)</f>
        <v>0</v>
      </c>
      <c r="G111" s="181"/>
      <c r="H111" s="22"/>
      <c r="I111" s="15"/>
      <c r="J111" s="23"/>
      <c r="K111" s="23"/>
    </row>
    <row r="112" spans="1:11" ht="18" customHeight="1" x14ac:dyDescent="0.3">
      <c r="A112" s="37" t="s">
        <v>193</v>
      </c>
      <c r="B112" s="25" t="s">
        <v>139</v>
      </c>
      <c r="C112" s="180" t="s">
        <v>194</v>
      </c>
      <c r="D112" s="180"/>
      <c r="E112" s="180"/>
      <c r="F112" s="181">
        <f>SUMIF('[1]TCE - ANEXO IV - Preencher'!$D:$D,'CONTÁBIL- FINANCEIRA '!A112,'[1]TCE - ANEXO IV - Preencher'!$N:$N)</f>
        <v>1781.1999999999998</v>
      </c>
      <c r="G112" s="181"/>
      <c r="H112" s="22"/>
      <c r="I112" s="15"/>
      <c r="J112" s="23"/>
      <c r="K112" s="23"/>
    </row>
    <row r="113" spans="1:11" ht="18" customHeight="1" x14ac:dyDescent="0.25">
      <c r="C113" s="184" t="s">
        <v>195</v>
      </c>
      <c r="D113" s="184"/>
      <c r="E113" s="184"/>
      <c r="F113" s="108">
        <f>F114+F129+F133</f>
        <v>2102631.88</v>
      </c>
      <c r="G113" s="108"/>
      <c r="H113" s="36"/>
      <c r="I113" s="15"/>
      <c r="J113" s="23"/>
      <c r="K113" s="23"/>
    </row>
    <row r="114" spans="1:11" ht="18" customHeight="1" x14ac:dyDescent="0.25">
      <c r="C114" s="184" t="s">
        <v>196</v>
      </c>
      <c r="D114" s="184"/>
      <c r="E114" s="184"/>
      <c r="F114" s="108">
        <f>F115+F122+F126</f>
        <v>1545971.21</v>
      </c>
      <c r="G114" s="108"/>
      <c r="H114" s="21"/>
      <c r="I114" s="15"/>
      <c r="J114" s="23"/>
      <c r="K114" s="23"/>
    </row>
    <row r="115" spans="1:11" ht="18" customHeight="1" x14ac:dyDescent="0.25">
      <c r="C115" s="185" t="s">
        <v>197</v>
      </c>
      <c r="D115" s="185"/>
      <c r="E115" s="185"/>
      <c r="F115" s="188">
        <f>SUM(F116:G121)</f>
        <v>1537110.53</v>
      </c>
      <c r="G115" s="188"/>
      <c r="H115" s="21"/>
      <c r="I115" s="15"/>
      <c r="J115" s="23"/>
      <c r="K115" s="23"/>
    </row>
    <row r="116" spans="1:11" ht="18" customHeight="1" x14ac:dyDescent="0.3">
      <c r="A116" s="37" t="s">
        <v>198</v>
      </c>
      <c r="B116" s="25" t="s">
        <v>199</v>
      </c>
      <c r="C116" s="186" t="s">
        <v>200</v>
      </c>
      <c r="D116" s="186"/>
      <c r="E116" s="186"/>
      <c r="F116" s="113">
        <f>SUMIF('[1]TCE - ANEXO IV - Preencher'!$D:$D,'CONTÁBIL- FINANCEIRA '!A116,'[1]TCE - ANEXO IV - Preencher'!$N:$N)</f>
        <v>1222682.08</v>
      </c>
      <c r="G116" s="113"/>
      <c r="H116" s="22"/>
      <c r="I116" s="15"/>
      <c r="J116" s="23"/>
      <c r="K116" s="23"/>
    </row>
    <row r="117" spans="1:11" ht="18" customHeight="1" x14ac:dyDescent="0.3">
      <c r="A117" s="37" t="s">
        <v>201</v>
      </c>
      <c r="B117" s="25" t="s">
        <v>202</v>
      </c>
      <c r="C117" s="186" t="s">
        <v>203</v>
      </c>
      <c r="D117" s="186"/>
      <c r="E117" s="186"/>
      <c r="F117" s="113">
        <f>SUMIF('[1]TCE - ANEXO IV - Preencher'!$D:$D,'CONTÁBIL- FINANCEIRA '!A117,'[1]TCE - ANEXO IV - Preencher'!$N:$N)</f>
        <v>127694</v>
      </c>
      <c r="G117" s="113"/>
      <c r="H117" s="22"/>
      <c r="I117" s="15"/>
      <c r="J117" s="23"/>
      <c r="K117" s="23"/>
    </row>
    <row r="118" spans="1:11" ht="18" customHeight="1" x14ac:dyDescent="0.3">
      <c r="A118" s="37" t="s">
        <v>204</v>
      </c>
      <c r="B118" s="25" t="s">
        <v>199</v>
      </c>
      <c r="C118" s="186" t="s">
        <v>205</v>
      </c>
      <c r="D118" s="186"/>
      <c r="E118" s="186"/>
      <c r="F118" s="113">
        <f>SUMIF('[1]TCE - ANEXO IV - Preencher'!$D:$D,'CONTÁBIL- FINANCEIRA '!A118,'[1]TCE - ANEXO IV - Preencher'!$N:$N)</f>
        <v>148857.79999999999</v>
      </c>
      <c r="G118" s="113"/>
      <c r="H118" s="22"/>
      <c r="I118" s="15"/>
      <c r="J118" s="23"/>
      <c r="K118" s="23"/>
    </row>
    <row r="119" spans="1:11" ht="18" customHeight="1" x14ac:dyDescent="0.3">
      <c r="A119" s="37" t="s">
        <v>206</v>
      </c>
      <c r="B119" s="25" t="s">
        <v>207</v>
      </c>
      <c r="C119" s="186" t="s">
        <v>208</v>
      </c>
      <c r="D119" s="186"/>
      <c r="E119" s="186"/>
      <c r="F119" s="113">
        <f>SUMIF('[1]TCE - ANEXO IV - Preencher'!$D:$D,'CONTÁBIL- FINANCEIRA '!A119,'[1]TCE - ANEXO IV - Preencher'!$N:$N)</f>
        <v>0</v>
      </c>
      <c r="G119" s="113"/>
      <c r="H119" s="22"/>
      <c r="I119" s="15"/>
      <c r="J119" s="23"/>
      <c r="K119" s="23"/>
    </row>
    <row r="120" spans="1:11" ht="18" customHeight="1" x14ac:dyDescent="0.3">
      <c r="A120" s="37" t="s">
        <v>209</v>
      </c>
      <c r="B120" s="25" t="s">
        <v>181</v>
      </c>
      <c r="C120" s="189" t="s">
        <v>210</v>
      </c>
      <c r="D120" s="189"/>
      <c r="E120" s="189"/>
      <c r="F120" s="113">
        <f>SUMIF('[1]TCE - ANEXO IV - Preencher'!$D:$D,'CONTÁBIL- FINANCEIRA '!A120,'[1]TCE - ANEXO IV - Preencher'!$N:$N)</f>
        <v>37876.65</v>
      </c>
      <c r="G120" s="113"/>
      <c r="H120" s="22"/>
      <c r="I120" s="15"/>
      <c r="J120" s="23"/>
      <c r="K120" s="23"/>
    </row>
    <row r="121" spans="1:11" ht="18" customHeight="1" x14ac:dyDescent="0.3">
      <c r="A121" s="37" t="s">
        <v>211</v>
      </c>
      <c r="B121" s="25" t="s">
        <v>139</v>
      </c>
      <c r="C121" s="186" t="s">
        <v>212</v>
      </c>
      <c r="D121" s="186"/>
      <c r="E121" s="186"/>
      <c r="F121" s="113">
        <f>SUMIF('[1]TCE - ANEXO IV - Preencher'!$D:$D,'CONTÁBIL- FINANCEIRA '!A121,'[1]TCE - ANEXO IV - Preencher'!$N:$N)</f>
        <v>0</v>
      </c>
      <c r="G121" s="113"/>
      <c r="H121" s="22"/>
      <c r="I121" s="15"/>
      <c r="J121" s="23"/>
      <c r="K121" s="23"/>
    </row>
    <row r="122" spans="1:11" ht="18" customHeight="1" x14ac:dyDescent="0.25">
      <c r="C122" s="185" t="s">
        <v>213</v>
      </c>
      <c r="D122" s="185"/>
      <c r="E122" s="185"/>
      <c r="F122" s="188">
        <f>SUM(F123:G125)</f>
        <v>8860.68</v>
      </c>
      <c r="G122" s="188"/>
      <c r="H122" s="21"/>
      <c r="I122" s="15"/>
      <c r="J122" s="23"/>
      <c r="K122" s="23"/>
    </row>
    <row r="123" spans="1:11" ht="18" customHeight="1" x14ac:dyDescent="0.3">
      <c r="A123" s="37" t="s">
        <v>214</v>
      </c>
      <c r="B123" s="25" t="s">
        <v>215</v>
      </c>
      <c r="C123" s="186" t="s">
        <v>216</v>
      </c>
      <c r="D123" s="186"/>
      <c r="E123" s="186"/>
      <c r="F123" s="113">
        <f>[1]RPA!K2</f>
        <v>6011.4</v>
      </c>
      <c r="G123" s="113"/>
      <c r="H123" s="22"/>
      <c r="I123" s="15"/>
      <c r="J123" s="23"/>
      <c r="K123" s="23"/>
    </row>
    <row r="124" spans="1:11" ht="18" customHeight="1" x14ac:dyDescent="0.25">
      <c r="A124" t="s">
        <v>217</v>
      </c>
      <c r="B124" s="25" t="s">
        <v>218</v>
      </c>
      <c r="C124" s="186" t="s">
        <v>219</v>
      </c>
      <c r="D124" s="186"/>
      <c r="E124" s="186"/>
      <c r="F124" s="113">
        <f>[1]RPA!K3</f>
        <v>2849.28</v>
      </c>
      <c r="G124" s="113"/>
      <c r="H124" s="22"/>
      <c r="I124" s="15"/>
      <c r="J124" s="23"/>
      <c r="K124" s="23"/>
    </row>
    <row r="125" spans="1:11" ht="18" customHeight="1" x14ac:dyDescent="0.25">
      <c r="A125" t="s">
        <v>220</v>
      </c>
      <c r="B125" s="25" t="s">
        <v>215</v>
      </c>
      <c r="C125" s="180" t="s">
        <v>221</v>
      </c>
      <c r="D125" s="180"/>
      <c r="E125" s="180"/>
      <c r="F125" s="181">
        <f>[1]RPA!K4</f>
        <v>0</v>
      </c>
      <c r="G125" s="181"/>
      <c r="H125" s="22"/>
      <c r="I125" s="15"/>
      <c r="J125" s="23"/>
      <c r="K125" s="23"/>
    </row>
    <row r="126" spans="1:11" ht="18" customHeight="1" x14ac:dyDescent="0.25">
      <c r="C126" s="185" t="s">
        <v>222</v>
      </c>
      <c r="D126" s="185"/>
      <c r="E126" s="185"/>
      <c r="F126" s="188">
        <f>F127+F128</f>
        <v>0</v>
      </c>
      <c r="G126" s="188"/>
      <c r="H126" s="21"/>
      <c r="I126" s="15"/>
      <c r="J126" s="23"/>
      <c r="K126" s="23"/>
    </row>
    <row r="127" spans="1:11" ht="18" customHeight="1" x14ac:dyDescent="0.3">
      <c r="A127" s="37" t="s">
        <v>223</v>
      </c>
      <c r="B127" s="25" t="s">
        <v>199</v>
      </c>
      <c r="C127" s="186" t="s">
        <v>224</v>
      </c>
      <c r="D127" s="186"/>
      <c r="E127" s="186"/>
      <c r="F127" s="113">
        <f>SUMIF('[1]TCE - ANEXO IV - Preencher'!$D:$D,'CONTÁBIL- FINANCEIRA '!A127,'[1]TCE - ANEXO IV - Preencher'!$N:$N)</f>
        <v>0</v>
      </c>
      <c r="G127" s="113"/>
      <c r="H127" s="22"/>
      <c r="I127" s="15"/>
      <c r="J127" s="23"/>
      <c r="K127" s="23"/>
    </row>
    <row r="128" spans="1:11" ht="18" customHeight="1" x14ac:dyDescent="0.3">
      <c r="A128" s="37" t="s">
        <v>225</v>
      </c>
      <c r="B128" s="25" t="s">
        <v>199</v>
      </c>
      <c r="C128" s="186" t="s">
        <v>226</v>
      </c>
      <c r="D128" s="186"/>
      <c r="E128" s="186"/>
      <c r="F128" s="113">
        <f>SUMIF('[1]TCE - ANEXO IV - Preencher'!$D:$D,'CONTÁBIL- FINANCEIRA '!A128,'[1]TCE - ANEXO IV - Preencher'!$N:$N)</f>
        <v>0</v>
      </c>
      <c r="G128" s="113"/>
      <c r="H128" s="22"/>
      <c r="I128" s="15"/>
      <c r="J128" s="23"/>
      <c r="K128" s="23"/>
    </row>
    <row r="129" spans="1:11" ht="18" customHeight="1" x14ac:dyDescent="0.25">
      <c r="C129" s="184" t="s">
        <v>227</v>
      </c>
      <c r="D129" s="184"/>
      <c r="E129" s="184"/>
      <c r="F129" s="108">
        <f>SUM(F130:F132)</f>
        <v>0</v>
      </c>
      <c r="G129" s="108"/>
      <c r="H129" s="21"/>
      <c r="I129" s="15"/>
      <c r="J129" s="23"/>
      <c r="K129" s="23"/>
    </row>
    <row r="130" spans="1:11" ht="18" customHeight="1" x14ac:dyDescent="0.3">
      <c r="A130" s="37" t="s">
        <v>228</v>
      </c>
      <c r="B130" s="25" t="s">
        <v>199</v>
      </c>
      <c r="C130" s="186" t="s">
        <v>229</v>
      </c>
      <c r="D130" s="186"/>
      <c r="E130" s="186"/>
      <c r="F130" s="113">
        <f>SUMIF('[1]TCE - ANEXO IV - Preencher'!$D:$D,'CONTÁBIL- FINANCEIRA '!A130,'[1]TCE - ANEXO IV - Preencher'!$N:$N)</f>
        <v>0</v>
      </c>
      <c r="G130" s="113"/>
      <c r="H130" s="22"/>
      <c r="I130" s="15"/>
      <c r="J130" s="23"/>
      <c r="K130" s="23"/>
    </row>
    <row r="131" spans="1:11" ht="18" customHeight="1" x14ac:dyDescent="0.25">
      <c r="A131" t="s">
        <v>230</v>
      </c>
      <c r="B131" s="25" t="s">
        <v>215</v>
      </c>
      <c r="C131" s="186" t="s">
        <v>231</v>
      </c>
      <c r="D131" s="186"/>
      <c r="E131" s="186"/>
      <c r="F131" s="113">
        <f>[1]RPA!K5</f>
        <v>0</v>
      </c>
      <c r="G131" s="113"/>
      <c r="H131" s="22"/>
      <c r="I131" s="15"/>
      <c r="J131" s="23"/>
      <c r="K131" s="23"/>
    </row>
    <row r="132" spans="1:11" ht="18" customHeight="1" x14ac:dyDescent="0.3">
      <c r="A132" s="37" t="s">
        <v>232</v>
      </c>
      <c r="B132" s="25" t="s">
        <v>199</v>
      </c>
      <c r="C132" s="186" t="s">
        <v>233</v>
      </c>
      <c r="D132" s="186"/>
      <c r="E132" s="186"/>
      <c r="F132" s="113">
        <f>SUMIF('[1]TCE - ANEXO IV - Preencher'!$D:$D,'CONTÁBIL- FINANCEIRA '!A132,'[1]TCE - ANEXO IV - Preencher'!$N:$N)</f>
        <v>0</v>
      </c>
      <c r="G132" s="113"/>
      <c r="H132" s="22"/>
      <c r="I132" s="15"/>
      <c r="J132" s="23"/>
      <c r="K132" s="23"/>
    </row>
    <row r="133" spans="1:11" ht="18" customHeight="1" x14ac:dyDescent="0.25">
      <c r="C133" s="184" t="s">
        <v>234</v>
      </c>
      <c r="D133" s="184"/>
      <c r="E133" s="184"/>
      <c r="F133" s="108">
        <f>F134+F147</f>
        <v>556660.67000000004</v>
      </c>
      <c r="G133" s="108"/>
      <c r="H133" s="49"/>
      <c r="I133" s="15"/>
      <c r="J133" s="23"/>
      <c r="K133" s="23"/>
    </row>
    <row r="134" spans="1:11" ht="18" customHeight="1" x14ac:dyDescent="0.25">
      <c r="C134" s="185" t="s">
        <v>235</v>
      </c>
      <c r="D134" s="185"/>
      <c r="E134" s="185"/>
      <c r="F134" s="188">
        <f>F135+SUM(F139:F146)</f>
        <v>528204.99</v>
      </c>
      <c r="G134" s="188"/>
      <c r="H134" s="50"/>
      <c r="I134" s="15"/>
      <c r="J134" s="23"/>
      <c r="K134" s="23"/>
    </row>
    <row r="135" spans="1:11" ht="18" customHeight="1" x14ac:dyDescent="0.25">
      <c r="C135" s="185" t="s">
        <v>236</v>
      </c>
      <c r="D135" s="185"/>
      <c r="E135" s="185"/>
      <c r="F135" s="188">
        <f>F136+F137+F138</f>
        <v>235703.54</v>
      </c>
      <c r="G135" s="188"/>
      <c r="H135" s="49"/>
      <c r="I135" s="15"/>
      <c r="J135" s="23"/>
      <c r="K135" s="23"/>
    </row>
    <row r="136" spans="1:11" ht="18" customHeight="1" x14ac:dyDescent="0.3">
      <c r="A136" s="37" t="s">
        <v>237</v>
      </c>
      <c r="B136" s="25" t="s">
        <v>238</v>
      </c>
      <c r="C136" s="186" t="s">
        <v>239</v>
      </c>
      <c r="D136" s="186"/>
      <c r="E136" s="186"/>
      <c r="F136" s="113">
        <f>SUMIF('[1]TCE - ANEXO IV - Preencher'!$D:$D,'CONTÁBIL- FINANCEIRA '!A136,'[1]TCE - ANEXO IV - Preencher'!$N:$N)</f>
        <v>36993.54</v>
      </c>
      <c r="G136" s="113"/>
      <c r="H136" s="22"/>
      <c r="I136" s="15"/>
      <c r="J136" s="23"/>
      <c r="K136" s="23"/>
    </row>
    <row r="137" spans="1:11" ht="18" customHeight="1" x14ac:dyDescent="0.3">
      <c r="A137" s="37" t="s">
        <v>240</v>
      </c>
      <c r="B137" s="25" t="s">
        <v>238</v>
      </c>
      <c r="C137" s="180" t="s">
        <v>241</v>
      </c>
      <c r="D137" s="180"/>
      <c r="E137" s="180"/>
      <c r="F137" s="181">
        <f>SUMIF('[1]TCE - ANEXO IV - Preencher'!$D:$D,'CONTÁBIL- FINANCEIRA '!A137,'[1]TCE - ANEXO IV - Preencher'!$N:$N)</f>
        <v>0</v>
      </c>
      <c r="G137" s="181"/>
      <c r="H137" s="22"/>
      <c r="I137" s="15"/>
      <c r="J137" s="23"/>
      <c r="K137" s="23"/>
    </row>
    <row r="138" spans="1:11" ht="18" customHeight="1" x14ac:dyDescent="0.3">
      <c r="A138" s="37" t="s">
        <v>242</v>
      </c>
      <c r="B138" s="25" t="s">
        <v>238</v>
      </c>
      <c r="C138" s="180" t="s">
        <v>243</v>
      </c>
      <c r="D138" s="180"/>
      <c r="E138" s="180"/>
      <c r="F138" s="181">
        <f>SUMIF('[1]TCE - ANEXO IV - Preencher'!$D:$D,'CONTÁBIL- FINANCEIRA '!A138,'[1]TCE - ANEXO IV - Preencher'!$N:$N)</f>
        <v>198710</v>
      </c>
      <c r="G138" s="181"/>
      <c r="H138" s="22"/>
      <c r="I138" s="15"/>
      <c r="J138" s="23"/>
      <c r="K138" s="23"/>
    </row>
    <row r="139" spans="1:11" ht="18" customHeight="1" x14ac:dyDescent="0.3">
      <c r="A139" s="37" t="s">
        <v>244</v>
      </c>
      <c r="B139" s="25" t="s">
        <v>245</v>
      </c>
      <c r="C139" s="186" t="s">
        <v>246</v>
      </c>
      <c r="D139" s="186"/>
      <c r="E139" s="186"/>
      <c r="F139" s="113">
        <f>SUMIF('[1]TCE - ANEXO IV - Preencher'!$D:$D,'CONTÁBIL- FINANCEIRA '!A139,'[1]TCE - ANEXO IV - Preencher'!$N:$N)</f>
        <v>45332.84</v>
      </c>
      <c r="G139" s="113"/>
      <c r="H139" s="22"/>
      <c r="I139" s="15"/>
      <c r="J139" s="23"/>
      <c r="K139" s="23"/>
    </row>
    <row r="140" spans="1:11" ht="18" customHeight="1" x14ac:dyDescent="0.3">
      <c r="A140" s="37" t="s">
        <v>247</v>
      </c>
      <c r="B140" s="25" t="s">
        <v>248</v>
      </c>
      <c r="C140" s="186" t="s">
        <v>249</v>
      </c>
      <c r="D140" s="186"/>
      <c r="E140" s="186"/>
      <c r="F140" s="113">
        <f>SUMIF('[1]TCE - ANEXO IV - Preencher'!$D:$D,'CONTÁBIL- FINANCEIRA '!A140,'[1]TCE - ANEXO IV - Preencher'!$N:$N)</f>
        <v>41250</v>
      </c>
      <c r="G140" s="113"/>
      <c r="H140" s="22"/>
      <c r="I140" s="15"/>
      <c r="J140" s="23"/>
      <c r="K140" s="23"/>
    </row>
    <row r="141" spans="1:11" ht="18" customHeight="1" x14ac:dyDescent="0.3">
      <c r="A141" s="37" t="s">
        <v>250</v>
      </c>
      <c r="B141" s="25" t="s">
        <v>251</v>
      </c>
      <c r="C141" s="187" t="s">
        <v>252</v>
      </c>
      <c r="D141" s="187"/>
      <c r="E141" s="187"/>
      <c r="F141" s="113">
        <f>SUMIF('[1]TCE - ANEXO IV - Preencher'!$D:$D,'CONTÁBIL- FINANCEIRA '!A141,'[1]TCE - ANEXO IV - Preencher'!$N:$N)</f>
        <v>0</v>
      </c>
      <c r="G141" s="113"/>
      <c r="H141" s="22"/>
      <c r="I141" s="15"/>
      <c r="J141" s="23"/>
      <c r="K141" s="23"/>
    </row>
    <row r="142" spans="1:11" ht="18" customHeight="1" x14ac:dyDescent="0.3">
      <c r="A142" s="37" t="s">
        <v>253</v>
      </c>
      <c r="B142" s="25" t="s">
        <v>139</v>
      </c>
      <c r="C142" s="186" t="s">
        <v>254</v>
      </c>
      <c r="D142" s="186"/>
      <c r="E142" s="186"/>
      <c r="F142" s="113">
        <f>SUMIF('[1]TCE - ANEXO IV - Preencher'!$D:$D,'CONTÁBIL- FINANCEIRA '!A142,'[1]TCE - ANEXO IV - Preencher'!$N:$N)</f>
        <v>6200</v>
      </c>
      <c r="G142" s="113"/>
      <c r="H142" s="22"/>
      <c r="I142" s="15"/>
      <c r="J142" s="23"/>
      <c r="K142" s="23"/>
    </row>
    <row r="143" spans="1:11" ht="18" customHeight="1" x14ac:dyDescent="0.3">
      <c r="A143" s="37" t="s">
        <v>255</v>
      </c>
      <c r="B143" s="25" t="s">
        <v>202</v>
      </c>
      <c r="C143" s="180" t="s">
        <v>256</v>
      </c>
      <c r="D143" s="180"/>
      <c r="E143" s="180"/>
      <c r="F143" s="181">
        <f>SUMIF('[1]TCE - ANEXO IV - Preencher'!$D:$D,'CONTÁBIL- FINANCEIRA '!A143,'[1]TCE - ANEXO IV - Preencher'!$N:$N)</f>
        <v>7598</v>
      </c>
      <c r="G143" s="181"/>
      <c r="H143" s="22"/>
      <c r="I143" s="15"/>
      <c r="J143" s="23"/>
      <c r="K143" s="23"/>
    </row>
    <row r="144" spans="1:11" ht="18" customHeight="1" x14ac:dyDescent="0.3">
      <c r="A144" s="37" t="s">
        <v>257</v>
      </c>
      <c r="B144" s="25" t="s">
        <v>245</v>
      </c>
      <c r="C144" s="180" t="s">
        <v>258</v>
      </c>
      <c r="D144" s="180"/>
      <c r="E144" s="180"/>
      <c r="F144" s="181">
        <f>SUMIF('[1]TCE - ANEXO IV - Preencher'!$D:$D,'CONTÁBIL- FINANCEIRA '!A144,'[1]TCE - ANEXO IV - Preencher'!$N:$N)</f>
        <v>1350</v>
      </c>
      <c r="G144" s="181"/>
      <c r="H144" s="22"/>
      <c r="I144" s="15"/>
      <c r="J144" s="23"/>
      <c r="K144" s="23"/>
    </row>
    <row r="145" spans="1:11" ht="18" customHeight="1" x14ac:dyDescent="0.3">
      <c r="A145" s="37" t="s">
        <v>259</v>
      </c>
      <c r="B145" s="25" t="s">
        <v>260</v>
      </c>
      <c r="C145" s="186" t="s">
        <v>261</v>
      </c>
      <c r="D145" s="186"/>
      <c r="E145" s="186"/>
      <c r="F145" s="113">
        <f>SUMIF('[1]TCE - ANEXO IV - Preencher'!$D:$D,'CONTÁBIL- FINANCEIRA '!A145,'[1]TCE - ANEXO IV - Preencher'!$N:$N)</f>
        <v>190770.61</v>
      </c>
      <c r="G145" s="113"/>
      <c r="H145" s="22"/>
      <c r="I145" s="15"/>
      <c r="J145" s="23"/>
      <c r="K145" s="23"/>
    </row>
    <row r="146" spans="1:11" ht="18" customHeight="1" x14ac:dyDescent="0.3">
      <c r="A146" s="37" t="s">
        <v>262</v>
      </c>
      <c r="B146" s="25" t="s">
        <v>139</v>
      </c>
      <c r="C146" s="186" t="s">
        <v>263</v>
      </c>
      <c r="D146" s="186"/>
      <c r="E146" s="186"/>
      <c r="F146" s="113">
        <f>SUMIF('[1]TCE - ANEXO IV - Preencher'!$D:$D,'CONTÁBIL- FINANCEIRA '!A146,'[1]TCE - ANEXO IV - Preencher'!$N:$N)</f>
        <v>0</v>
      </c>
      <c r="G146" s="113"/>
      <c r="H146" s="22"/>
      <c r="I146" s="15"/>
      <c r="J146" s="23"/>
      <c r="K146" s="23"/>
    </row>
    <row r="147" spans="1:11" ht="18" customHeight="1" x14ac:dyDescent="0.25">
      <c r="C147" s="184" t="s">
        <v>264</v>
      </c>
      <c r="D147" s="184"/>
      <c r="E147" s="184"/>
      <c r="F147" s="108">
        <f>SUM(F148:G150)</f>
        <v>28455.680000000004</v>
      </c>
      <c r="G147" s="108"/>
      <c r="H147" s="22"/>
      <c r="I147" s="15"/>
      <c r="J147" s="23"/>
      <c r="K147" s="23"/>
    </row>
    <row r="148" spans="1:11" ht="18" customHeight="1" x14ac:dyDescent="0.25">
      <c r="A148" t="s">
        <v>265</v>
      </c>
      <c r="B148" s="25" t="s">
        <v>218</v>
      </c>
      <c r="C148" s="180" t="s">
        <v>266</v>
      </c>
      <c r="D148" s="180"/>
      <c r="E148" s="180"/>
      <c r="F148" s="181">
        <f>[1]RPA!K6</f>
        <v>0</v>
      </c>
      <c r="G148" s="181"/>
      <c r="H148" s="22"/>
      <c r="I148" s="15"/>
      <c r="J148" s="23"/>
      <c r="K148" s="23"/>
    </row>
    <row r="149" spans="1:11" ht="18" customHeight="1" x14ac:dyDescent="0.25">
      <c r="A149" t="s">
        <v>267</v>
      </c>
      <c r="B149" s="25" t="s">
        <v>268</v>
      </c>
      <c r="C149" s="180" t="s">
        <v>269</v>
      </c>
      <c r="D149" s="180"/>
      <c r="E149" s="180"/>
      <c r="F149" s="181">
        <f>[1]RPA!K7</f>
        <v>28455.680000000004</v>
      </c>
      <c r="G149" s="181"/>
      <c r="H149" s="22"/>
      <c r="I149" s="15"/>
      <c r="J149" s="23"/>
      <c r="K149" s="23"/>
    </row>
    <row r="150" spans="1:11" ht="18" customHeight="1" x14ac:dyDescent="0.25">
      <c r="A150" t="s">
        <v>270</v>
      </c>
      <c r="B150" s="25" t="s">
        <v>191</v>
      </c>
      <c r="C150" s="180" t="s">
        <v>271</v>
      </c>
      <c r="D150" s="180"/>
      <c r="E150" s="180"/>
      <c r="F150" s="181">
        <f>[1]RPA!K8</f>
        <v>0</v>
      </c>
      <c r="G150" s="181"/>
      <c r="H150" s="22"/>
      <c r="I150" s="15"/>
      <c r="J150" s="23"/>
      <c r="K150" s="23"/>
    </row>
    <row r="151" spans="1:11" ht="18" customHeight="1" x14ac:dyDescent="0.25">
      <c r="C151" s="184" t="s">
        <v>272</v>
      </c>
      <c r="D151" s="184"/>
      <c r="E151" s="184"/>
      <c r="F151" s="108">
        <f>F152+F159</f>
        <v>21715</v>
      </c>
      <c r="G151" s="108"/>
      <c r="H151" s="21"/>
      <c r="I151" s="15"/>
      <c r="J151" s="23"/>
      <c r="K151" s="23"/>
    </row>
    <row r="152" spans="1:11" ht="18" customHeight="1" x14ac:dyDescent="0.25">
      <c r="C152" s="184" t="s">
        <v>273</v>
      </c>
      <c r="D152" s="184"/>
      <c r="E152" s="184"/>
      <c r="F152" s="179">
        <f>F153+F157+F158</f>
        <v>0</v>
      </c>
      <c r="G152" s="179"/>
      <c r="H152" s="21"/>
      <c r="I152" s="15"/>
      <c r="J152" s="23"/>
      <c r="K152" s="23"/>
    </row>
    <row r="153" spans="1:11" ht="18" customHeight="1" x14ac:dyDescent="0.25">
      <c r="C153" s="185" t="s">
        <v>274</v>
      </c>
      <c r="D153" s="185"/>
      <c r="E153" s="185"/>
      <c r="F153" s="183">
        <f>SUM(F154:G156)</f>
        <v>0</v>
      </c>
      <c r="G153" s="183"/>
      <c r="H153" s="21"/>
      <c r="I153" s="15"/>
      <c r="J153" s="23"/>
      <c r="K153" s="23"/>
    </row>
    <row r="154" spans="1:11" ht="18" customHeight="1" x14ac:dyDescent="0.25">
      <c r="A154" t="s">
        <v>275</v>
      </c>
      <c r="B154" s="25" t="s">
        <v>276</v>
      </c>
      <c r="C154" s="180" t="s">
        <v>277</v>
      </c>
      <c r="D154" s="180"/>
      <c r="E154" s="180"/>
      <c r="F154" s="181">
        <f>SUMIF('[1]TCE - ANEXO IV - Preencher'!$D:$D,'CONTÁBIL- FINANCEIRA '!A154,'[1]TCE - ANEXO IV - Preencher'!$N:$N)</f>
        <v>0</v>
      </c>
      <c r="G154" s="181"/>
      <c r="H154" s="22"/>
      <c r="I154" s="15"/>
      <c r="J154" s="23"/>
      <c r="K154" s="23"/>
    </row>
    <row r="155" spans="1:11" ht="18" customHeight="1" x14ac:dyDescent="0.25">
      <c r="A155" t="s">
        <v>278</v>
      </c>
      <c r="B155" s="25" t="s">
        <v>276</v>
      </c>
      <c r="C155" s="180" t="s">
        <v>279</v>
      </c>
      <c r="D155" s="180"/>
      <c r="E155" s="180"/>
      <c r="F155" s="181">
        <f>SUMIF('[1]TCE - ANEXO IV - Preencher'!$D:$D,'CONTÁBIL- FINANCEIRA '!A155,'[1]TCE - ANEXO IV - Preencher'!$N:$N)</f>
        <v>0</v>
      </c>
      <c r="G155" s="181"/>
      <c r="H155" s="22"/>
      <c r="I155" s="15"/>
      <c r="J155" s="23"/>
      <c r="K155" s="23"/>
    </row>
    <row r="156" spans="1:11" ht="18" customHeight="1" x14ac:dyDescent="0.25">
      <c r="A156" t="s">
        <v>280</v>
      </c>
      <c r="B156" s="25" t="s">
        <v>276</v>
      </c>
      <c r="C156" s="180" t="s">
        <v>281</v>
      </c>
      <c r="D156" s="180"/>
      <c r="E156" s="180"/>
      <c r="F156" s="181">
        <f>SUMIF('[1]TCE - ANEXO IV - Preencher'!$D:$D,'CONTÁBIL- FINANCEIRA '!A156,'[1]TCE - ANEXO IV - Preencher'!$N:$N)</f>
        <v>0</v>
      </c>
      <c r="G156" s="181"/>
      <c r="H156" s="22"/>
      <c r="I156" s="15"/>
      <c r="J156" s="23"/>
      <c r="K156" s="23"/>
    </row>
    <row r="157" spans="1:11" ht="18" customHeight="1" x14ac:dyDescent="0.25">
      <c r="A157" t="s">
        <v>282</v>
      </c>
      <c r="B157" s="25" t="s">
        <v>283</v>
      </c>
      <c r="C157" s="180" t="s">
        <v>284</v>
      </c>
      <c r="D157" s="180"/>
      <c r="E157" s="180"/>
      <c r="F157" s="181">
        <f>SUMIF('[1]TCE - ANEXO IV - Preencher'!$D:$D,'CONTÁBIL- FINANCEIRA '!A157,'[1]TCE - ANEXO IV - Preencher'!$N:$N)</f>
        <v>0</v>
      </c>
      <c r="G157" s="181"/>
      <c r="H157" s="22"/>
      <c r="I157" s="15"/>
      <c r="J157" s="23"/>
      <c r="K157" s="23"/>
    </row>
    <row r="158" spans="1:11" ht="18" customHeight="1" x14ac:dyDescent="0.25">
      <c r="A158" t="s">
        <v>285</v>
      </c>
      <c r="B158" s="25" t="s">
        <v>286</v>
      </c>
      <c r="C158" s="180" t="s">
        <v>287</v>
      </c>
      <c r="D158" s="180"/>
      <c r="E158" s="180"/>
      <c r="F158" s="181">
        <f>SUMIF('[1]TCE - ANEXO IV - Preencher'!$D:$D,'CONTÁBIL- FINANCEIRA '!A158,'[1]TCE - ANEXO IV - Preencher'!$N:$N)</f>
        <v>0</v>
      </c>
      <c r="G158" s="181"/>
      <c r="H158" s="22"/>
      <c r="I158" s="15"/>
      <c r="J158" s="23"/>
      <c r="K158" s="23"/>
    </row>
    <row r="159" spans="1:11" ht="18" customHeight="1" x14ac:dyDescent="0.25">
      <c r="C159" s="172" t="s">
        <v>288</v>
      </c>
      <c r="D159" s="172"/>
      <c r="E159" s="172"/>
      <c r="F159" s="179">
        <f>F160+F165+F166+F167</f>
        <v>21715</v>
      </c>
      <c r="G159" s="179"/>
      <c r="H159" s="21"/>
      <c r="I159" s="15"/>
      <c r="J159" s="23"/>
      <c r="K159" s="23"/>
    </row>
    <row r="160" spans="1:11" ht="18" customHeight="1" x14ac:dyDescent="0.25">
      <c r="C160" s="182" t="s">
        <v>289</v>
      </c>
      <c r="D160" s="182"/>
      <c r="E160" s="182"/>
      <c r="F160" s="183">
        <f>SUM(F161:G164)</f>
        <v>0</v>
      </c>
      <c r="G160" s="183"/>
      <c r="H160" s="21"/>
      <c r="I160" s="15"/>
      <c r="J160" s="23"/>
      <c r="K160" s="23"/>
    </row>
    <row r="161" spans="1:11" ht="18" customHeight="1" x14ac:dyDescent="0.3">
      <c r="A161" s="37" t="s">
        <v>290</v>
      </c>
      <c r="B161" s="25" t="s">
        <v>291</v>
      </c>
      <c r="C161" s="180" t="s">
        <v>292</v>
      </c>
      <c r="D161" s="180"/>
      <c r="E161" s="180"/>
      <c r="F161" s="181">
        <f>SUMIF('[1]TCE - ANEXO IV - Preencher'!$D:$D,'CONTÁBIL- FINANCEIRA '!A161,'[1]TCE - ANEXO IV - Preencher'!$N:$N)</f>
        <v>0</v>
      </c>
      <c r="G161" s="181"/>
      <c r="H161" s="22"/>
      <c r="I161" s="15"/>
      <c r="J161" s="23"/>
      <c r="K161" s="23"/>
    </row>
    <row r="162" spans="1:11" ht="18" customHeight="1" x14ac:dyDescent="0.3">
      <c r="A162" s="37" t="s">
        <v>293</v>
      </c>
      <c r="B162" s="25" t="s">
        <v>291</v>
      </c>
      <c r="C162" s="180" t="s">
        <v>294</v>
      </c>
      <c r="D162" s="180"/>
      <c r="E162" s="180"/>
      <c r="F162" s="181">
        <f>SUMIF('[1]TCE - ANEXO IV - Preencher'!$D:$D,'CONTÁBIL- FINANCEIRA '!A162,'[1]TCE - ANEXO IV - Preencher'!$N:$N)</f>
        <v>0</v>
      </c>
      <c r="G162" s="181"/>
      <c r="H162" s="22"/>
      <c r="I162" s="15"/>
      <c r="J162" s="23"/>
      <c r="K162" s="23"/>
    </row>
    <row r="163" spans="1:11" ht="18" customHeight="1" x14ac:dyDescent="0.3">
      <c r="A163" s="37" t="s">
        <v>295</v>
      </c>
      <c r="B163" s="25" t="s">
        <v>291</v>
      </c>
      <c r="C163" s="180" t="s">
        <v>296</v>
      </c>
      <c r="D163" s="180"/>
      <c r="E163" s="180"/>
      <c r="F163" s="181">
        <f>SUMIF('[1]TCE - ANEXO IV - Preencher'!$D:$D,'CONTÁBIL- FINANCEIRA '!A163,'[1]TCE - ANEXO IV - Preencher'!$N:$N)</f>
        <v>0</v>
      </c>
      <c r="G163" s="181"/>
      <c r="H163" s="22"/>
      <c r="I163" s="15"/>
      <c r="J163" s="23"/>
      <c r="K163" s="23"/>
    </row>
    <row r="164" spans="1:11" ht="18" customHeight="1" x14ac:dyDescent="0.3">
      <c r="A164" s="37" t="s">
        <v>297</v>
      </c>
      <c r="B164" s="25" t="s">
        <v>291</v>
      </c>
      <c r="C164" s="180" t="s">
        <v>298</v>
      </c>
      <c r="D164" s="180"/>
      <c r="E164" s="180"/>
      <c r="F164" s="181">
        <f>SUMIF('[1]TCE - ANEXO IV - Preencher'!$D:$D,'CONTÁBIL- FINANCEIRA '!A164,'[1]TCE - ANEXO IV - Preencher'!$N:$N)</f>
        <v>0</v>
      </c>
      <c r="G164" s="181"/>
      <c r="H164" s="22"/>
      <c r="I164" s="15"/>
      <c r="J164" s="23"/>
      <c r="K164" s="23"/>
    </row>
    <row r="165" spans="1:11" ht="18" customHeight="1" x14ac:dyDescent="0.3">
      <c r="A165" s="37" t="s">
        <v>299</v>
      </c>
      <c r="B165" s="25" t="s">
        <v>300</v>
      </c>
      <c r="C165" s="180" t="s">
        <v>301</v>
      </c>
      <c r="D165" s="180"/>
      <c r="E165" s="180"/>
      <c r="F165" s="181">
        <f>SUMIF('[1]TCE - ANEXO IV - Preencher'!$D:$D,'CONTÁBIL- FINANCEIRA '!A165,'[1]TCE - ANEXO IV - Preencher'!$N:$N)</f>
        <v>21715</v>
      </c>
      <c r="G165" s="181"/>
      <c r="H165" s="22"/>
      <c r="I165" s="15"/>
      <c r="J165" s="23"/>
      <c r="K165" s="23"/>
    </row>
    <row r="166" spans="1:11" ht="18" customHeight="1" x14ac:dyDescent="0.3">
      <c r="A166" s="37" t="s">
        <v>302</v>
      </c>
      <c r="B166" s="25" t="s">
        <v>303</v>
      </c>
      <c r="C166" s="180" t="s">
        <v>304</v>
      </c>
      <c r="D166" s="180"/>
      <c r="E166" s="180"/>
      <c r="F166" s="181">
        <f>SUMIF('[1]TCE - ANEXO IV - Preencher'!$D:$D,'CONTÁBIL- FINANCEIRA '!A166,'[1]TCE - ANEXO IV - Preencher'!$N:$N)</f>
        <v>0</v>
      </c>
      <c r="G166" s="181"/>
      <c r="H166" s="22"/>
      <c r="I166" s="15"/>
      <c r="J166" s="23"/>
      <c r="K166" s="23"/>
    </row>
    <row r="167" spans="1:11" ht="18" customHeight="1" x14ac:dyDescent="0.3">
      <c r="A167" s="37" t="s">
        <v>305</v>
      </c>
      <c r="B167" s="25" t="s">
        <v>306</v>
      </c>
      <c r="C167" s="180" t="s">
        <v>307</v>
      </c>
      <c r="D167" s="180"/>
      <c r="E167" s="180"/>
      <c r="F167" s="181">
        <f>SUMIF('[1]TCE - ANEXO IV - Preencher'!$D:$D,'CONTÁBIL- FINANCEIRA '!A167,'[1]TCE - ANEXO IV - Preencher'!$N:$N)</f>
        <v>0</v>
      </c>
      <c r="G167" s="181"/>
      <c r="H167" s="22"/>
      <c r="I167" s="15"/>
      <c r="J167" s="23"/>
      <c r="K167" s="23"/>
    </row>
    <row r="168" spans="1:11" ht="18" customHeight="1" x14ac:dyDescent="0.25">
      <c r="C168" s="172" t="s">
        <v>308</v>
      </c>
      <c r="D168" s="172"/>
      <c r="E168" s="172"/>
      <c r="F168" s="179">
        <f>SUM(F169:G172)</f>
        <v>0</v>
      </c>
      <c r="G168" s="179"/>
      <c r="H168" s="21"/>
      <c r="I168" s="15"/>
      <c r="J168" s="23"/>
      <c r="K168" s="23"/>
    </row>
    <row r="169" spans="1:11" ht="18" customHeight="1" x14ac:dyDescent="0.25">
      <c r="A169" t="s">
        <v>309</v>
      </c>
      <c r="B169" s="25">
        <v>6</v>
      </c>
      <c r="C169" s="114" t="s">
        <v>310</v>
      </c>
      <c r="D169" s="114"/>
      <c r="E169" s="114"/>
      <c r="F169" s="113">
        <f>SUMIF('[1]TCE - ANEXO IV - Preencher'!$D:$D,'CONTÁBIL- FINANCEIRA '!A169,'[1]TCE - ANEXO IV - Preencher'!$N:$N)</f>
        <v>0</v>
      </c>
      <c r="G169" s="113"/>
      <c r="H169" s="22"/>
    </row>
    <row r="170" spans="1:11" ht="18" customHeight="1" x14ac:dyDescent="0.25">
      <c r="A170" t="s">
        <v>311</v>
      </c>
      <c r="B170" s="25">
        <v>6</v>
      </c>
      <c r="C170" s="114" t="s">
        <v>312</v>
      </c>
      <c r="D170" s="114"/>
      <c r="E170" s="114"/>
      <c r="F170" s="113">
        <f>SUMIF('[1]TCE - ANEXO IV - Preencher'!$D:$D,'CONTÁBIL- FINANCEIRA '!A170,'[1]TCE - ANEXO IV - Preencher'!$N:$N)</f>
        <v>0</v>
      </c>
      <c r="G170" s="113"/>
      <c r="H170" s="22"/>
    </row>
    <row r="171" spans="1:11" ht="18" x14ac:dyDescent="0.25">
      <c r="A171" t="s">
        <v>313</v>
      </c>
      <c r="B171" s="25">
        <v>7</v>
      </c>
      <c r="C171" s="114" t="s">
        <v>314</v>
      </c>
      <c r="D171" s="114"/>
      <c r="E171" s="114"/>
      <c r="F171" s="113">
        <f>SUMIF('[1]TCE - ANEXO IV - Preencher'!$D:$D,'CONTÁBIL- FINANCEIRA '!A171,'[1]TCE - ANEXO IV - Preencher'!$N:$N)</f>
        <v>0</v>
      </c>
      <c r="G171" s="113"/>
      <c r="H171" s="22"/>
    </row>
    <row r="172" spans="1:11" ht="18" x14ac:dyDescent="0.25">
      <c r="A172" t="s">
        <v>315</v>
      </c>
      <c r="B172" s="25">
        <v>6</v>
      </c>
      <c r="C172" s="114" t="s">
        <v>316</v>
      </c>
      <c r="D172" s="114"/>
      <c r="E172" s="114"/>
      <c r="F172" s="113">
        <f>SUMIF('[1]TCE - ANEXO IV - Preencher'!$D:$D,'CONTÁBIL- FINANCEIRA '!A172,'[1]TCE - ANEXO IV - Preencher'!$N:$N)</f>
        <v>0</v>
      </c>
      <c r="G172" s="113"/>
      <c r="H172" s="22"/>
    </row>
    <row r="173" spans="1:11" ht="18" x14ac:dyDescent="0.25">
      <c r="C173" s="172" t="s">
        <v>317</v>
      </c>
      <c r="D173" s="172"/>
      <c r="E173" s="172"/>
      <c r="F173" s="179">
        <f>F14+F19</f>
        <v>0</v>
      </c>
      <c r="G173" s="179"/>
      <c r="H173" s="22"/>
      <c r="I173" s="35"/>
    </row>
    <row r="174" spans="1:11" ht="18" x14ac:dyDescent="0.25">
      <c r="A174" t="s">
        <v>318</v>
      </c>
      <c r="C174" s="172" t="s">
        <v>318</v>
      </c>
      <c r="D174" s="172"/>
      <c r="E174" s="172"/>
      <c r="F174" s="179">
        <f>F283</f>
        <v>0</v>
      </c>
      <c r="G174" s="179"/>
      <c r="H174" s="22"/>
    </row>
    <row r="175" spans="1:11" ht="18" x14ac:dyDescent="0.25">
      <c r="A175" t="s">
        <v>319</v>
      </c>
      <c r="C175" s="172" t="s">
        <v>319</v>
      </c>
      <c r="D175" s="172"/>
      <c r="E175" s="172"/>
      <c r="F175" s="179">
        <f>'[1]TCE - ANEXO IV - Preencher'!Q99</f>
        <v>116586.52999999998</v>
      </c>
      <c r="G175" s="179"/>
      <c r="H175" s="22"/>
      <c r="I175" s="15"/>
      <c r="J175" s="23"/>
      <c r="K175" s="23"/>
    </row>
    <row r="176" spans="1:11" ht="18" x14ac:dyDescent="0.25">
      <c r="C176" s="177" t="s">
        <v>320</v>
      </c>
      <c r="D176" s="177"/>
      <c r="E176" s="177"/>
      <c r="F176" s="178">
        <f>F28+F52+F61+F78+F97+F113+F151+F168+F173+F174+F175</f>
        <v>4303850.4818000002</v>
      </c>
      <c r="G176" s="178"/>
      <c r="H176" s="36"/>
      <c r="I176" s="15"/>
      <c r="J176" s="23"/>
      <c r="K176" s="23"/>
    </row>
    <row r="177" spans="3:11" ht="18" x14ac:dyDescent="0.25">
      <c r="C177" s="177" t="s">
        <v>321</v>
      </c>
      <c r="D177" s="177"/>
      <c r="E177" s="177"/>
      <c r="F177" s="178">
        <f>F25-F176</f>
        <v>3537889.5782000003</v>
      </c>
      <c r="G177" s="178"/>
      <c r="H177" s="21"/>
      <c r="I177" s="51"/>
      <c r="J177" s="23"/>
      <c r="K177" s="23"/>
    </row>
    <row r="178" spans="3:11" ht="18" x14ac:dyDescent="0.25">
      <c r="C178" s="172" t="s">
        <v>322</v>
      </c>
      <c r="D178" s="172"/>
      <c r="E178" s="172"/>
      <c r="F178" s="179">
        <f>IF(AND($G$4=1,$G$6="NÃO"),(17.28)*$F$29/100,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425/20",$G$6="SIM"),(8.333+11.111+1.56+4+$F$183)*$F$29/100))))))))-F38</f>
        <v>286432.19937600009</v>
      </c>
      <c r="G178" s="179"/>
      <c r="H178" s="52"/>
      <c r="I178" s="53"/>
      <c r="K178" s="23"/>
    </row>
    <row r="179" spans="3:11" ht="18" x14ac:dyDescent="0.25">
      <c r="C179" s="177" t="s">
        <v>323</v>
      </c>
      <c r="D179" s="177"/>
      <c r="E179" s="177"/>
      <c r="F179" s="178">
        <f>F176+F178</f>
        <v>4590282.6811760003</v>
      </c>
      <c r="G179" s="178"/>
      <c r="H179" s="52"/>
      <c r="I179" s="35"/>
      <c r="K179" s="23"/>
    </row>
    <row r="180" spans="3:11" ht="18" x14ac:dyDescent="0.25">
      <c r="C180" s="177" t="s">
        <v>324</v>
      </c>
      <c r="D180" s="177"/>
      <c r="E180" s="177"/>
      <c r="F180" s="178">
        <f>F177-F178</f>
        <v>3251457.3788240002</v>
      </c>
      <c r="G180" s="178"/>
      <c r="H180" s="41"/>
      <c r="I180" s="35"/>
      <c r="K180" s="23"/>
    </row>
    <row r="181" spans="3:11" ht="18" x14ac:dyDescent="0.25">
      <c r="C181" s="171" t="s">
        <v>325</v>
      </c>
      <c r="D181" s="171"/>
      <c r="E181" s="171"/>
      <c r="F181" s="138">
        <v>0</v>
      </c>
      <c r="G181" s="138"/>
      <c r="H181" s="21"/>
      <c r="I181" s="15"/>
      <c r="K181" s="15"/>
    </row>
    <row r="182" spans="3:11" ht="18" customHeight="1" x14ac:dyDescent="0.25">
      <c r="C182" s="171" t="s">
        <v>326</v>
      </c>
      <c r="D182" s="171"/>
      <c r="E182" s="171"/>
      <c r="F182" s="138">
        <v>0</v>
      </c>
      <c r="G182" s="138"/>
    </row>
    <row r="183" spans="3:11" ht="18" x14ac:dyDescent="0.25">
      <c r="C183" s="172" t="s">
        <v>327</v>
      </c>
      <c r="D183" s="172"/>
      <c r="E183" s="172"/>
      <c r="F183" s="173">
        <f>[1]Turnover!C16</f>
        <v>9.5854922279792731</v>
      </c>
      <c r="G183" s="173"/>
      <c r="H183" s="22"/>
    </row>
    <row r="184" spans="3:11" ht="31.5" customHeight="1" x14ac:dyDescent="0.25">
      <c r="C184" s="174" t="s">
        <v>328</v>
      </c>
      <c r="D184" s="175"/>
      <c r="E184" s="175"/>
      <c r="F184" s="175"/>
      <c r="G184" s="176"/>
      <c r="H184" s="54"/>
      <c r="I184" s="55"/>
      <c r="J184" s="55"/>
      <c r="K184" s="55"/>
    </row>
    <row r="185" spans="3:11" ht="24.75" customHeight="1" x14ac:dyDescent="0.25">
      <c r="C185" s="56"/>
      <c r="G185" s="58"/>
      <c r="H185" s="54"/>
      <c r="I185" s="55"/>
      <c r="J185" s="55"/>
      <c r="K185" s="55"/>
    </row>
    <row r="186" spans="3:11" ht="18" customHeight="1" x14ac:dyDescent="0.25">
      <c r="D186" s="32" t="s">
        <v>149</v>
      </c>
      <c r="E186" s="43" t="s">
        <v>150</v>
      </c>
      <c r="F186" s="109" t="s">
        <v>149</v>
      </c>
      <c r="G186" s="109"/>
      <c r="H186" s="54"/>
      <c r="I186" s="55"/>
      <c r="J186" s="55"/>
      <c r="K186" s="55"/>
    </row>
    <row r="187" spans="3:11" ht="15" customHeight="1" x14ac:dyDescent="0.25">
      <c r="C187" s="59"/>
      <c r="D187" s="60" t="s">
        <v>151</v>
      </c>
      <c r="E187" s="61" t="s">
        <v>152</v>
      </c>
      <c r="F187" s="62" t="s">
        <v>153</v>
      </c>
      <c r="G187" s="63"/>
      <c r="H187" s="54"/>
      <c r="I187" s="55"/>
      <c r="J187" s="55"/>
      <c r="K187" s="55"/>
    </row>
    <row r="188" spans="3:11" ht="15.6" x14ac:dyDescent="0.25">
      <c r="C188" s="159"/>
      <c r="D188" s="160" t="str">
        <f>D1</f>
        <v xml:space="preserve">         PREFEITURA DA CIDADE DO RECIFE</v>
      </c>
      <c r="E188" s="161"/>
      <c r="F188" s="162" t="str">
        <f>F1</f>
        <v>Janeiro/2020 - Versão 4.0</v>
      </c>
      <c r="G188" s="163"/>
      <c r="H188" s="54"/>
      <c r="I188" s="55"/>
      <c r="J188" s="55"/>
      <c r="K188" s="55"/>
    </row>
    <row r="189" spans="3:11" ht="15.6" x14ac:dyDescent="0.25">
      <c r="C189" s="159"/>
      <c r="D189" s="164" t="str">
        <f t="shared" ref="D189:D192" si="1">D2</f>
        <v xml:space="preserve">        SECRETARIA DE SAÚDE DO MUNICÍPIO DE RECIFE</v>
      </c>
      <c r="E189" s="165"/>
      <c r="F189" s="166" t="str">
        <f>F2</f>
        <v>MÊS/ANO COMPETÊNCIA</v>
      </c>
      <c r="G189" s="167" t="str">
        <f>G2</f>
        <v>ANO CONTRATO</v>
      </c>
      <c r="H189" s="54"/>
      <c r="I189" s="55"/>
      <c r="J189" s="55"/>
      <c r="K189" s="55"/>
    </row>
    <row r="190" spans="3:11" ht="15.6" x14ac:dyDescent="0.25">
      <c r="C190" s="159"/>
      <c r="D190" s="164" t="str">
        <f t="shared" si="1"/>
        <v xml:space="preserve">        SECRETARIA  DE ADMINISTRAÇÃO E FINANÇAS</v>
      </c>
      <c r="E190" s="165"/>
      <c r="F190" s="166"/>
      <c r="G190" s="167"/>
      <c r="H190" s="54"/>
      <c r="I190" s="55"/>
      <c r="J190" s="55"/>
      <c r="K190" s="55"/>
    </row>
    <row r="191" spans="3:11" ht="21.75" customHeight="1" x14ac:dyDescent="0.25">
      <c r="C191" s="159"/>
      <c r="D191" s="164" t="str">
        <f t="shared" si="1"/>
        <v xml:space="preserve">        GERÊNCIA GERAL DE ADMINISTRAÇÃO, FINANÇAS, CONVÊNIOS E CONTRATOS</v>
      </c>
      <c r="E191" s="165"/>
      <c r="F191" s="168" t="str">
        <f>$F$4</f>
        <v>AGOSTO 2020</v>
      </c>
      <c r="G191" s="170">
        <f>IF(G4=0,"",G4)</f>
        <v>1</v>
      </c>
      <c r="H191" s="54"/>
      <c r="I191" s="55"/>
      <c r="J191" s="55"/>
      <c r="K191" s="55"/>
    </row>
    <row r="192" spans="3:11" ht="15.6" x14ac:dyDescent="0.25">
      <c r="C192" s="64"/>
      <c r="D192" s="150" t="str">
        <f t="shared" si="1"/>
        <v xml:space="preserve">       DEMONSTRATIVO DE RESULTADO CONTÁBIL - FINANCEIRO MENSAL</v>
      </c>
      <c r="E192" s="151"/>
      <c r="F192" s="169"/>
      <c r="G192" s="170"/>
      <c r="H192" s="54"/>
      <c r="I192" s="55"/>
      <c r="J192" s="55"/>
      <c r="K192" s="55"/>
    </row>
    <row r="193" spans="3:11" ht="15.6" x14ac:dyDescent="0.25">
      <c r="C193" s="152" t="s">
        <v>154</v>
      </c>
      <c r="D193" s="153"/>
      <c r="E193" s="154" t="s">
        <v>12</v>
      </c>
      <c r="F193" s="155"/>
      <c r="G193" s="155"/>
      <c r="H193" s="54"/>
      <c r="I193" s="55"/>
      <c r="J193" s="55"/>
      <c r="K193" s="55"/>
    </row>
    <row r="194" spans="3:11" ht="18" customHeight="1" x14ac:dyDescent="0.25">
      <c r="C194" s="156" t="str">
        <f>IF(C7=0,"",C7)</f>
        <v>HPR 1 - AURORA</v>
      </c>
      <c r="D194" s="156"/>
      <c r="E194" s="157" t="str">
        <f>IF(E7=0,"",E7)</f>
        <v>LUCIANA VENÂNCIO</v>
      </c>
      <c r="F194" s="157"/>
      <c r="G194" s="157"/>
      <c r="H194" s="54"/>
      <c r="I194" s="55"/>
      <c r="J194" s="55"/>
      <c r="K194" s="55"/>
    </row>
    <row r="195" spans="3:11" ht="18" customHeight="1" x14ac:dyDescent="0.25">
      <c r="C195" s="65" t="s">
        <v>329</v>
      </c>
      <c r="G195" s="58"/>
    </row>
    <row r="196" spans="3:11" ht="18" customHeight="1" x14ac:dyDescent="0.25">
      <c r="D196" s="158"/>
      <c r="E196" s="158"/>
      <c r="G196" s="58"/>
    </row>
    <row r="197" spans="3:11" ht="18" customHeight="1" x14ac:dyDescent="0.25">
      <c r="C197" s="66" t="s">
        <v>330</v>
      </c>
      <c r="G197" s="58"/>
    </row>
    <row r="198" spans="3:11" ht="18" customHeight="1" x14ac:dyDescent="0.25">
      <c r="C198" s="110" t="s">
        <v>18</v>
      </c>
      <c r="D198" s="110"/>
      <c r="E198" s="110"/>
      <c r="F198" s="111" t="s">
        <v>21</v>
      </c>
      <c r="G198" s="111"/>
    </row>
    <row r="199" spans="3:11" ht="18" x14ac:dyDescent="0.25">
      <c r="C199" s="137" t="s">
        <v>331</v>
      </c>
      <c r="D199" s="137"/>
      <c r="E199" s="137"/>
      <c r="F199" s="138"/>
      <c r="G199" s="138"/>
      <c r="H199" s="22"/>
    </row>
    <row r="200" spans="3:11" ht="18" x14ac:dyDescent="0.25">
      <c r="C200" s="137" t="s">
        <v>332</v>
      </c>
      <c r="D200" s="137"/>
      <c r="E200" s="137"/>
      <c r="F200" s="138"/>
      <c r="G200" s="138"/>
    </row>
    <row r="201" spans="3:11" ht="18" customHeight="1" x14ac:dyDescent="0.25">
      <c r="C201" s="137" t="s">
        <v>333</v>
      </c>
      <c r="D201" s="137"/>
      <c r="E201" s="137"/>
      <c r="F201" s="138"/>
      <c r="G201" s="138"/>
    </row>
    <row r="202" spans="3:11" ht="18" customHeight="1" x14ac:dyDescent="0.25">
      <c r="C202" s="107" t="s">
        <v>334</v>
      </c>
      <c r="D202" s="107"/>
      <c r="E202" s="107"/>
      <c r="F202" s="108">
        <f>F199-F200+F201</f>
        <v>0</v>
      </c>
      <c r="G202" s="108"/>
    </row>
    <row r="203" spans="3:11" ht="18" customHeight="1" x14ac:dyDescent="0.25">
      <c r="C203" s="67"/>
      <c r="D203" s="68"/>
      <c r="E203" s="68"/>
      <c r="F203" s="69"/>
      <c r="G203" s="70"/>
    </row>
    <row r="204" spans="3:11" ht="18" customHeight="1" x14ac:dyDescent="0.25">
      <c r="C204" s="71" t="s">
        <v>335</v>
      </c>
      <c r="D204" s="68"/>
      <c r="E204" s="68"/>
      <c r="F204" s="69"/>
      <c r="G204" s="70"/>
    </row>
    <row r="205" spans="3:11" ht="18" customHeight="1" x14ac:dyDescent="0.25">
      <c r="C205" s="110" t="s">
        <v>18</v>
      </c>
      <c r="D205" s="110"/>
      <c r="E205" s="110"/>
      <c r="F205" s="111" t="s">
        <v>21</v>
      </c>
      <c r="G205" s="111"/>
    </row>
    <row r="206" spans="3:11" ht="18" x14ac:dyDescent="0.25">
      <c r="C206" s="137" t="s">
        <v>331</v>
      </c>
      <c r="D206" s="137"/>
      <c r="E206" s="137"/>
      <c r="F206" s="138">
        <v>10</v>
      </c>
      <c r="G206" s="138"/>
      <c r="H206" s="22"/>
    </row>
    <row r="207" spans="3:11" ht="18" x14ac:dyDescent="0.25">
      <c r="C207" s="137" t="s">
        <v>332</v>
      </c>
      <c r="D207" s="137"/>
      <c r="E207" s="137"/>
      <c r="F207" s="113">
        <f>'[1]RELAÇÃO DESPESA PAGA'!$N$2</f>
        <v>8279090.049999998</v>
      </c>
      <c r="G207" s="113"/>
      <c r="H207" s="22"/>
    </row>
    <row r="208" spans="3:11" ht="18" x14ac:dyDescent="0.25">
      <c r="C208" s="137" t="s">
        <v>333</v>
      </c>
      <c r="D208" s="137"/>
      <c r="E208" s="137"/>
      <c r="F208" s="138">
        <v>8279090.0499999998</v>
      </c>
      <c r="G208" s="138"/>
    </row>
    <row r="209" spans="1:256" ht="16.5" customHeight="1" x14ac:dyDescent="0.25">
      <c r="C209" s="107" t="s">
        <v>334</v>
      </c>
      <c r="D209" s="107"/>
      <c r="E209" s="107"/>
      <c r="F209" s="108">
        <f>F206-F207+F208</f>
        <v>10.000000001862645</v>
      </c>
      <c r="G209" s="108"/>
    </row>
    <row r="210" spans="1:256" ht="18" customHeight="1" x14ac:dyDescent="0.25">
      <c r="C210" s="67"/>
      <c r="D210" s="68"/>
      <c r="E210" s="68"/>
      <c r="F210" s="69"/>
      <c r="G210" s="70"/>
    </row>
    <row r="211" spans="1:256" ht="18" customHeight="1" x14ac:dyDescent="0.25">
      <c r="C211" s="72"/>
      <c r="D211" s="73"/>
      <c r="E211" s="73"/>
      <c r="F211" s="74"/>
      <c r="G211" s="75"/>
      <c r="H211" s="76"/>
      <c r="I211" s="77"/>
      <c r="J211" s="77"/>
      <c r="K211" s="77"/>
    </row>
    <row r="212" spans="1:256" ht="18" customHeight="1" x14ac:dyDescent="0.25">
      <c r="C212" s="71" t="s">
        <v>336</v>
      </c>
      <c r="D212" s="68"/>
      <c r="E212" s="68"/>
      <c r="F212" s="69"/>
      <c r="G212" s="70"/>
    </row>
    <row r="213" spans="1:256" ht="18" customHeight="1" x14ac:dyDescent="0.25">
      <c r="C213" s="110" t="s">
        <v>18</v>
      </c>
      <c r="D213" s="110"/>
      <c r="E213" s="110"/>
      <c r="F213" s="111" t="s">
        <v>21</v>
      </c>
      <c r="G213" s="111"/>
    </row>
    <row r="214" spans="1:256" ht="18" customHeight="1" x14ac:dyDescent="0.25">
      <c r="C214" s="137" t="s">
        <v>331</v>
      </c>
      <c r="D214" s="137"/>
      <c r="E214" s="137"/>
      <c r="F214" s="138">
        <v>2314609.33</v>
      </c>
      <c r="G214" s="138"/>
      <c r="H214" s="22"/>
    </row>
    <row r="215" spans="1:256" ht="18" customHeight="1" x14ac:dyDescent="0.25">
      <c r="C215" s="137" t="s">
        <v>337</v>
      </c>
      <c r="D215" s="137"/>
      <c r="E215" s="137"/>
      <c r="F215" s="138">
        <v>2632518.58</v>
      </c>
      <c r="G215" s="138"/>
    </row>
    <row r="216" spans="1:256" ht="18" x14ac:dyDescent="0.25">
      <c r="C216" s="137" t="s">
        <v>338</v>
      </c>
      <c r="D216" s="137"/>
      <c r="E216" s="137"/>
      <c r="F216" s="113">
        <f>'[1]RELAÇÃO DESPESA PAGA'!$R$17</f>
        <v>3778951.59</v>
      </c>
      <c r="G216" s="113"/>
    </row>
    <row r="217" spans="1:256" ht="18" x14ac:dyDescent="0.25">
      <c r="C217" s="137" t="s">
        <v>339</v>
      </c>
      <c r="D217" s="137"/>
      <c r="E217" s="137"/>
      <c r="F217" s="113">
        <f>F18+F19</f>
        <v>69.819999999999993</v>
      </c>
      <c r="G217" s="113"/>
    </row>
    <row r="218" spans="1:256" ht="18" x14ac:dyDescent="0.25">
      <c r="C218" s="137" t="s">
        <v>340</v>
      </c>
      <c r="D218" s="137"/>
      <c r="E218" s="137"/>
      <c r="F218" s="138">
        <v>26.21</v>
      </c>
      <c r="G218" s="138"/>
    </row>
    <row r="219" spans="1:256" ht="18" customHeight="1" x14ac:dyDescent="0.25">
      <c r="C219" s="107" t="s">
        <v>341</v>
      </c>
      <c r="D219" s="107"/>
      <c r="E219" s="107"/>
      <c r="F219" s="108">
        <f>F214-F215+F216+F217-F218</f>
        <v>3461085.9499999997</v>
      </c>
      <c r="G219" s="108"/>
    </row>
    <row r="220" spans="1:256" ht="18" customHeight="1" x14ac:dyDescent="0.25">
      <c r="C220" s="78"/>
      <c r="D220" s="68"/>
      <c r="E220" s="68"/>
      <c r="F220" s="69"/>
      <c r="G220" s="70"/>
    </row>
    <row r="221" spans="1:256" ht="18" customHeight="1" x14ac:dyDescent="0.25">
      <c r="C221" s="110" t="s">
        <v>342</v>
      </c>
      <c r="D221" s="110"/>
      <c r="E221" s="110"/>
      <c r="F221" s="108">
        <f>F219+F209+F202</f>
        <v>3461095.9500000016</v>
      </c>
      <c r="G221" s="108"/>
    </row>
    <row r="222" spans="1:256" s="83" customFormat="1" ht="18" customHeight="1" x14ac:dyDescent="0.25">
      <c r="A222"/>
      <c r="B222" s="25"/>
      <c r="C222" s="79"/>
      <c r="D222" s="80"/>
      <c r="E222" s="80"/>
      <c r="F222" s="81"/>
      <c r="G222" s="82"/>
      <c r="H222" s="3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ht="18" customHeight="1" x14ac:dyDescent="0.25">
      <c r="C223" s="79"/>
      <c r="D223" s="80"/>
      <c r="E223" s="80"/>
      <c r="F223" s="81"/>
      <c r="G223" s="82"/>
    </row>
    <row r="224" spans="1:256" s="85" customFormat="1" ht="21" x14ac:dyDescent="0.25">
      <c r="A224" s="84"/>
      <c r="B224" s="25"/>
      <c r="C224" s="71" t="s">
        <v>343</v>
      </c>
      <c r="D224" s="68"/>
      <c r="E224" s="68"/>
      <c r="F224" s="69"/>
      <c r="G224" s="70"/>
      <c r="H224" s="3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3:256" ht="15.6" x14ac:dyDescent="0.25">
      <c r="C225" s="144" t="s">
        <v>18</v>
      </c>
      <c r="D225" s="145"/>
      <c r="E225" s="86" t="s">
        <v>344</v>
      </c>
      <c r="F225" s="146" t="s">
        <v>21</v>
      </c>
      <c r="G225" s="111"/>
    </row>
    <row r="226" spans="3:256" ht="18" customHeight="1" x14ac:dyDescent="0.25">
      <c r="C226" s="147" t="s">
        <v>345</v>
      </c>
      <c r="D226" s="148"/>
      <c r="E226" s="87"/>
      <c r="F226" s="149">
        <f>'[1]RELAÇÃO DESPESA PAGA'!$R$6</f>
        <v>0</v>
      </c>
      <c r="G226" s="113"/>
      <c r="H226" s="22"/>
    </row>
    <row r="227" spans="3:256" ht="18" customHeight="1" x14ac:dyDescent="0.25">
      <c r="C227" s="147" t="s">
        <v>346</v>
      </c>
      <c r="D227" s="148"/>
      <c r="E227" s="87"/>
      <c r="F227" s="141"/>
      <c r="G227" s="142"/>
      <c r="H227" s="22"/>
    </row>
    <row r="228" spans="3:256" ht="18" customHeight="1" x14ac:dyDescent="0.25">
      <c r="C228" s="139" t="s">
        <v>347</v>
      </c>
      <c r="D228" s="140"/>
      <c r="E228" s="87"/>
      <c r="F228" s="141"/>
      <c r="G228" s="142"/>
      <c r="H228" s="22"/>
    </row>
    <row r="229" spans="3:256" ht="18" customHeight="1" x14ac:dyDescent="0.25">
      <c r="C229" s="139" t="s">
        <v>348</v>
      </c>
      <c r="D229" s="140"/>
      <c r="E229" s="87"/>
      <c r="F229" s="141">
        <f>'[1]RELAÇÃO DESPESA PAGA'!$R$7</f>
        <v>0</v>
      </c>
      <c r="G229" s="142"/>
      <c r="H229" s="22"/>
    </row>
    <row r="230" spans="3:256" ht="18" customHeight="1" x14ac:dyDescent="0.25">
      <c r="C230" s="143" t="s">
        <v>349</v>
      </c>
      <c r="D230" s="143"/>
      <c r="E230" s="143"/>
      <c r="F230" s="143"/>
      <c r="G230" s="143"/>
    </row>
    <row r="231" spans="3:256" ht="18" customHeight="1" x14ac:dyDescent="0.25">
      <c r="C231" s="143"/>
      <c r="D231" s="143"/>
      <c r="E231" s="143"/>
      <c r="F231" s="143"/>
      <c r="G231" s="143"/>
      <c r="H231" s="88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  <c r="BI231" s="83"/>
      <c r="BJ231" s="83"/>
      <c r="BK231" s="83"/>
      <c r="BL231" s="83"/>
      <c r="BM231" s="83"/>
      <c r="BN231" s="83"/>
      <c r="BO231" s="83"/>
      <c r="BP231" s="83"/>
      <c r="BQ231" s="83"/>
      <c r="BR231" s="83"/>
      <c r="BS231" s="83"/>
      <c r="BT231" s="83"/>
      <c r="BU231" s="83"/>
      <c r="BV231" s="83"/>
      <c r="BW231" s="83"/>
      <c r="BX231" s="83"/>
      <c r="BY231" s="83"/>
      <c r="BZ231" s="83"/>
      <c r="CA231" s="83"/>
      <c r="CB231" s="83"/>
      <c r="CC231" s="83"/>
      <c r="CD231" s="83"/>
      <c r="CE231" s="83"/>
      <c r="CF231" s="83"/>
      <c r="CG231" s="83"/>
      <c r="CH231" s="83"/>
      <c r="CI231" s="83"/>
      <c r="CJ231" s="83"/>
      <c r="CK231" s="83"/>
      <c r="CL231" s="83"/>
      <c r="CM231" s="83"/>
      <c r="CN231" s="83"/>
      <c r="CO231" s="83"/>
      <c r="CP231" s="83"/>
      <c r="CQ231" s="83"/>
      <c r="CR231" s="83"/>
      <c r="CS231" s="83"/>
      <c r="CT231" s="83"/>
      <c r="CU231" s="83"/>
      <c r="CV231" s="83"/>
      <c r="CW231" s="83"/>
      <c r="CX231" s="83"/>
      <c r="CY231" s="83"/>
      <c r="CZ231" s="83"/>
      <c r="DA231" s="83"/>
      <c r="DB231" s="83"/>
      <c r="DC231" s="83"/>
      <c r="DD231" s="83"/>
      <c r="DE231" s="83"/>
      <c r="DF231" s="83"/>
      <c r="DG231" s="83"/>
      <c r="DH231" s="83"/>
      <c r="DI231" s="83"/>
      <c r="DJ231" s="83"/>
      <c r="DK231" s="83"/>
      <c r="DL231" s="83"/>
      <c r="DM231" s="83"/>
      <c r="DN231" s="83"/>
      <c r="DO231" s="83"/>
      <c r="DP231" s="83"/>
      <c r="DQ231" s="83"/>
      <c r="DR231" s="83"/>
      <c r="DS231" s="83"/>
      <c r="DT231" s="83"/>
      <c r="DU231" s="83"/>
      <c r="DV231" s="83"/>
      <c r="DW231" s="83"/>
      <c r="DX231" s="83"/>
      <c r="DY231" s="83"/>
      <c r="DZ231" s="83"/>
      <c r="EA231" s="83"/>
      <c r="EB231" s="83"/>
      <c r="EC231" s="83"/>
      <c r="ED231" s="83"/>
      <c r="EE231" s="83"/>
      <c r="EF231" s="83"/>
      <c r="EG231" s="83"/>
      <c r="EH231" s="83"/>
      <c r="EI231" s="83"/>
      <c r="EJ231" s="83"/>
      <c r="EK231" s="83"/>
      <c r="EL231" s="83"/>
      <c r="EM231" s="83"/>
      <c r="EN231" s="83"/>
      <c r="EO231" s="83"/>
      <c r="EP231" s="83"/>
      <c r="EQ231" s="83"/>
      <c r="ER231" s="83"/>
      <c r="ES231" s="83"/>
      <c r="ET231" s="83"/>
      <c r="EU231" s="83"/>
      <c r="EV231" s="83"/>
      <c r="EW231" s="83"/>
      <c r="EX231" s="83"/>
      <c r="EY231" s="83"/>
      <c r="EZ231" s="83"/>
      <c r="FA231" s="83"/>
      <c r="FB231" s="83"/>
      <c r="FC231" s="83"/>
      <c r="FD231" s="83"/>
      <c r="FE231" s="83"/>
      <c r="FF231" s="83"/>
      <c r="FG231" s="83"/>
      <c r="FH231" s="83"/>
      <c r="FI231" s="83"/>
      <c r="FJ231" s="83"/>
      <c r="FK231" s="83"/>
      <c r="FL231" s="83"/>
      <c r="FM231" s="83"/>
      <c r="FN231" s="83"/>
      <c r="FO231" s="83"/>
      <c r="FP231" s="83"/>
      <c r="FQ231" s="83"/>
      <c r="FR231" s="83"/>
      <c r="FS231" s="83"/>
      <c r="FT231" s="83"/>
      <c r="FU231" s="83"/>
      <c r="FV231" s="83"/>
      <c r="FW231" s="83"/>
      <c r="FX231" s="83"/>
      <c r="FY231" s="83"/>
      <c r="FZ231" s="83"/>
      <c r="GA231" s="83"/>
      <c r="GB231" s="83"/>
      <c r="GC231" s="83"/>
      <c r="GD231" s="83"/>
      <c r="GE231" s="83"/>
      <c r="GF231" s="83"/>
      <c r="GG231" s="83"/>
      <c r="GH231" s="83"/>
      <c r="GI231" s="83"/>
      <c r="GJ231" s="83"/>
      <c r="GK231" s="83"/>
      <c r="GL231" s="83"/>
      <c r="GM231" s="83"/>
      <c r="GN231" s="83"/>
      <c r="GO231" s="83"/>
      <c r="GP231" s="83"/>
      <c r="GQ231" s="83"/>
      <c r="GR231" s="83"/>
      <c r="GS231" s="83"/>
      <c r="GT231" s="83"/>
      <c r="GU231" s="83"/>
      <c r="GV231" s="83"/>
      <c r="GW231" s="83"/>
      <c r="GX231" s="83"/>
      <c r="GY231" s="83"/>
      <c r="GZ231" s="83"/>
      <c r="HA231" s="83"/>
      <c r="HB231" s="83"/>
      <c r="HC231" s="83"/>
      <c r="HD231" s="83"/>
      <c r="HE231" s="83"/>
      <c r="HF231" s="83"/>
      <c r="HG231" s="83"/>
      <c r="HH231" s="83"/>
      <c r="HI231" s="83"/>
      <c r="HJ231" s="83"/>
      <c r="HK231" s="83"/>
      <c r="HL231" s="83"/>
      <c r="HM231" s="83"/>
      <c r="HN231" s="83"/>
      <c r="HO231" s="83"/>
      <c r="HP231" s="83"/>
      <c r="HQ231" s="83"/>
      <c r="HR231" s="83"/>
      <c r="HS231" s="83"/>
      <c r="HT231" s="83"/>
      <c r="HU231" s="83"/>
      <c r="HV231" s="83"/>
      <c r="HW231" s="83"/>
      <c r="HX231" s="83"/>
      <c r="HY231" s="83"/>
      <c r="HZ231" s="83"/>
      <c r="IA231" s="83"/>
      <c r="IB231" s="83"/>
      <c r="IC231" s="83"/>
      <c r="ID231" s="83"/>
      <c r="IE231" s="83"/>
      <c r="IF231" s="83"/>
      <c r="IG231" s="83"/>
      <c r="IH231" s="83"/>
      <c r="II231" s="83"/>
      <c r="IJ231" s="83"/>
      <c r="IK231" s="83"/>
      <c r="IL231" s="83"/>
      <c r="IM231" s="83"/>
      <c r="IN231" s="83"/>
      <c r="IO231" s="83"/>
      <c r="IP231" s="83"/>
      <c r="IQ231" s="83"/>
      <c r="IR231" s="83"/>
      <c r="IS231" s="83"/>
      <c r="IT231" s="83"/>
      <c r="IU231" s="83"/>
      <c r="IV231" s="83"/>
    </row>
    <row r="232" spans="3:256" ht="18" customHeight="1" x14ac:dyDescent="0.25">
      <c r="C232" s="89"/>
      <c r="D232" s="90"/>
      <c r="E232" s="90"/>
      <c r="F232" s="90"/>
      <c r="G232" s="91"/>
      <c r="H232" s="88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  <c r="BI232" s="83"/>
      <c r="BJ232" s="83"/>
      <c r="BK232" s="83"/>
      <c r="BL232" s="83"/>
      <c r="BM232" s="83"/>
      <c r="BN232" s="83"/>
      <c r="BO232" s="83"/>
      <c r="BP232" s="83"/>
      <c r="BQ232" s="83"/>
      <c r="BR232" s="83"/>
      <c r="BS232" s="83"/>
      <c r="BT232" s="83"/>
      <c r="BU232" s="83"/>
      <c r="BV232" s="83"/>
      <c r="BW232" s="83"/>
      <c r="BX232" s="83"/>
      <c r="BY232" s="83"/>
      <c r="BZ232" s="83"/>
      <c r="CA232" s="83"/>
      <c r="CB232" s="83"/>
      <c r="CC232" s="83"/>
      <c r="CD232" s="83"/>
      <c r="CE232" s="83"/>
      <c r="CF232" s="83"/>
      <c r="CG232" s="83"/>
      <c r="CH232" s="83"/>
      <c r="CI232" s="83"/>
      <c r="CJ232" s="83"/>
      <c r="CK232" s="83"/>
      <c r="CL232" s="83"/>
      <c r="CM232" s="83"/>
      <c r="CN232" s="83"/>
      <c r="CO232" s="83"/>
      <c r="CP232" s="83"/>
      <c r="CQ232" s="83"/>
      <c r="CR232" s="83"/>
      <c r="CS232" s="83"/>
      <c r="CT232" s="83"/>
      <c r="CU232" s="83"/>
      <c r="CV232" s="83"/>
      <c r="CW232" s="83"/>
      <c r="CX232" s="83"/>
      <c r="CY232" s="83"/>
      <c r="CZ232" s="83"/>
      <c r="DA232" s="83"/>
      <c r="DB232" s="83"/>
      <c r="DC232" s="83"/>
      <c r="DD232" s="83"/>
      <c r="DE232" s="83"/>
      <c r="DF232" s="83"/>
      <c r="DG232" s="83"/>
      <c r="DH232" s="83"/>
      <c r="DI232" s="83"/>
      <c r="DJ232" s="83"/>
      <c r="DK232" s="83"/>
      <c r="DL232" s="83"/>
      <c r="DM232" s="83"/>
      <c r="DN232" s="83"/>
      <c r="DO232" s="83"/>
      <c r="DP232" s="83"/>
      <c r="DQ232" s="83"/>
      <c r="DR232" s="83"/>
      <c r="DS232" s="83"/>
      <c r="DT232" s="83"/>
      <c r="DU232" s="83"/>
      <c r="DV232" s="83"/>
      <c r="DW232" s="83"/>
      <c r="DX232" s="83"/>
      <c r="DY232" s="83"/>
      <c r="DZ232" s="83"/>
      <c r="EA232" s="83"/>
      <c r="EB232" s="83"/>
      <c r="EC232" s="83"/>
      <c r="ED232" s="83"/>
      <c r="EE232" s="83"/>
      <c r="EF232" s="83"/>
      <c r="EG232" s="83"/>
      <c r="EH232" s="83"/>
      <c r="EI232" s="83"/>
      <c r="EJ232" s="83"/>
      <c r="EK232" s="83"/>
      <c r="EL232" s="83"/>
      <c r="EM232" s="83"/>
      <c r="EN232" s="83"/>
      <c r="EO232" s="83"/>
      <c r="EP232" s="83"/>
      <c r="EQ232" s="83"/>
      <c r="ER232" s="83"/>
      <c r="ES232" s="83"/>
      <c r="ET232" s="83"/>
      <c r="EU232" s="83"/>
      <c r="EV232" s="83"/>
      <c r="EW232" s="83"/>
      <c r="EX232" s="83"/>
      <c r="EY232" s="83"/>
      <c r="EZ232" s="83"/>
      <c r="FA232" s="83"/>
      <c r="FB232" s="83"/>
      <c r="FC232" s="83"/>
      <c r="FD232" s="83"/>
      <c r="FE232" s="83"/>
      <c r="FF232" s="83"/>
      <c r="FG232" s="83"/>
      <c r="FH232" s="83"/>
      <c r="FI232" s="83"/>
      <c r="FJ232" s="83"/>
      <c r="FK232" s="83"/>
      <c r="FL232" s="83"/>
      <c r="FM232" s="83"/>
      <c r="FN232" s="83"/>
      <c r="FO232" s="83"/>
      <c r="FP232" s="83"/>
      <c r="FQ232" s="83"/>
      <c r="FR232" s="83"/>
      <c r="FS232" s="83"/>
      <c r="FT232" s="83"/>
      <c r="FU232" s="83"/>
      <c r="FV232" s="83"/>
      <c r="FW232" s="83"/>
      <c r="FX232" s="83"/>
      <c r="FY232" s="83"/>
      <c r="FZ232" s="83"/>
      <c r="GA232" s="83"/>
      <c r="GB232" s="83"/>
      <c r="GC232" s="83"/>
      <c r="GD232" s="83"/>
      <c r="GE232" s="83"/>
      <c r="GF232" s="83"/>
      <c r="GG232" s="83"/>
      <c r="GH232" s="83"/>
      <c r="GI232" s="83"/>
      <c r="GJ232" s="83"/>
      <c r="GK232" s="83"/>
      <c r="GL232" s="83"/>
      <c r="GM232" s="83"/>
      <c r="GN232" s="83"/>
      <c r="GO232" s="83"/>
      <c r="GP232" s="83"/>
      <c r="GQ232" s="83"/>
      <c r="GR232" s="83"/>
      <c r="GS232" s="83"/>
      <c r="GT232" s="83"/>
      <c r="GU232" s="83"/>
      <c r="GV232" s="83"/>
      <c r="GW232" s="83"/>
      <c r="GX232" s="83"/>
      <c r="GY232" s="83"/>
      <c r="GZ232" s="83"/>
      <c r="HA232" s="83"/>
      <c r="HB232" s="83"/>
      <c r="HC232" s="83"/>
      <c r="HD232" s="83"/>
      <c r="HE232" s="83"/>
      <c r="HF232" s="83"/>
      <c r="HG232" s="83"/>
      <c r="HH232" s="83"/>
      <c r="HI232" s="83"/>
      <c r="HJ232" s="83"/>
      <c r="HK232" s="83"/>
      <c r="HL232" s="83"/>
      <c r="HM232" s="83"/>
      <c r="HN232" s="83"/>
      <c r="HO232" s="83"/>
      <c r="HP232" s="83"/>
      <c r="HQ232" s="83"/>
      <c r="HR232" s="83"/>
      <c r="HS232" s="83"/>
      <c r="HT232" s="83"/>
      <c r="HU232" s="83"/>
      <c r="HV232" s="83"/>
      <c r="HW232" s="83"/>
      <c r="HX232" s="83"/>
      <c r="HY232" s="83"/>
      <c r="HZ232" s="83"/>
      <c r="IA232" s="83"/>
      <c r="IB232" s="83"/>
      <c r="IC232" s="83"/>
      <c r="ID232" s="83"/>
      <c r="IE232" s="83"/>
      <c r="IF232" s="83"/>
      <c r="IG232" s="83"/>
      <c r="IH232" s="83"/>
      <c r="II232" s="83"/>
      <c r="IJ232" s="83"/>
      <c r="IK232" s="83"/>
      <c r="IL232" s="83"/>
      <c r="IM232" s="83"/>
      <c r="IN232" s="83"/>
      <c r="IO232" s="83"/>
      <c r="IP232" s="83"/>
      <c r="IQ232" s="83"/>
      <c r="IR232" s="83"/>
      <c r="IS232" s="83"/>
      <c r="IT232" s="83"/>
      <c r="IU232" s="83"/>
      <c r="IV232" s="83"/>
    </row>
    <row r="233" spans="3:256" ht="18" customHeight="1" x14ac:dyDescent="0.25">
      <c r="C233" s="71" t="s">
        <v>350</v>
      </c>
      <c r="D233" s="68"/>
      <c r="E233" s="68"/>
      <c r="F233" s="69"/>
      <c r="G233" s="70"/>
    </row>
    <row r="234" spans="3:256" ht="18" customHeight="1" x14ac:dyDescent="0.25">
      <c r="C234" s="110" t="s">
        <v>18</v>
      </c>
      <c r="D234" s="110"/>
      <c r="E234" s="110"/>
      <c r="F234" s="111" t="s">
        <v>21</v>
      </c>
      <c r="G234" s="111"/>
    </row>
    <row r="235" spans="3:256" ht="18" customHeight="1" x14ac:dyDescent="0.25">
      <c r="C235" s="137" t="s">
        <v>351</v>
      </c>
      <c r="D235" s="137"/>
      <c r="E235" s="137"/>
      <c r="F235" s="138">
        <f>'[1]SALDO DE ESTOQUE'!C30</f>
        <v>1874286.3200000003</v>
      </c>
      <c r="G235" s="138"/>
      <c r="H235" s="22"/>
      <c r="IV235" s="85"/>
    </row>
    <row r="236" spans="3:256" ht="18" customHeight="1" x14ac:dyDescent="0.25">
      <c r="C236" s="137" t="s">
        <v>352</v>
      </c>
      <c r="D236" s="137"/>
      <c r="E236" s="137"/>
      <c r="F236" s="138">
        <f>'[1]SALDO DE ESTOQUE'!C62</f>
        <v>27826.65</v>
      </c>
      <c r="G236" s="138"/>
      <c r="H236" s="22"/>
    </row>
    <row r="237" spans="3:256" ht="18" customHeight="1" x14ac:dyDescent="0.25">
      <c r="C237" s="137" t="s">
        <v>353</v>
      </c>
      <c r="D237" s="137"/>
      <c r="E237" s="137"/>
      <c r="F237" s="138">
        <f>'[1]SALDO DE ESTOQUE'!C74</f>
        <v>810</v>
      </c>
      <c r="G237" s="138"/>
      <c r="H237" s="22"/>
    </row>
    <row r="238" spans="3:256" ht="18" customHeight="1" x14ac:dyDescent="0.25">
      <c r="C238" s="107" t="s">
        <v>354</v>
      </c>
      <c r="D238" s="107"/>
      <c r="E238" s="107"/>
      <c r="F238" s="108">
        <f>F235+F236+F237</f>
        <v>1902922.9700000002</v>
      </c>
      <c r="G238" s="108"/>
      <c r="H238" s="22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5"/>
      <c r="BX238" s="85"/>
      <c r="BY238" s="85"/>
      <c r="BZ238" s="85"/>
      <c r="CA238" s="85"/>
      <c r="CB238" s="85"/>
      <c r="CC238" s="85"/>
      <c r="CD238" s="85"/>
      <c r="CE238" s="85"/>
      <c r="CF238" s="85"/>
      <c r="CG238" s="85"/>
      <c r="CH238" s="85"/>
      <c r="CI238" s="85"/>
      <c r="CJ238" s="85"/>
      <c r="CK238" s="85"/>
      <c r="CL238" s="85"/>
      <c r="CM238" s="85"/>
      <c r="CN238" s="85"/>
      <c r="CO238" s="85"/>
      <c r="CP238" s="85"/>
      <c r="CQ238" s="85"/>
      <c r="CR238" s="85"/>
      <c r="CS238" s="85"/>
      <c r="CT238" s="85"/>
      <c r="CU238" s="85"/>
      <c r="CV238" s="85"/>
      <c r="CW238" s="85"/>
      <c r="CX238" s="85"/>
      <c r="CY238" s="85"/>
      <c r="CZ238" s="85"/>
      <c r="DA238" s="85"/>
      <c r="DB238" s="85"/>
      <c r="DC238" s="85"/>
      <c r="DD238" s="85"/>
      <c r="DE238" s="85"/>
      <c r="DF238" s="85"/>
      <c r="DG238" s="85"/>
      <c r="DH238" s="85"/>
      <c r="DI238" s="85"/>
      <c r="DJ238" s="85"/>
      <c r="DK238" s="85"/>
      <c r="DL238" s="85"/>
      <c r="DM238" s="85"/>
      <c r="DN238" s="85"/>
      <c r="DO238" s="85"/>
      <c r="DP238" s="85"/>
      <c r="DQ238" s="85"/>
      <c r="DR238" s="85"/>
      <c r="DS238" s="85"/>
      <c r="DT238" s="85"/>
      <c r="DU238" s="85"/>
      <c r="DV238" s="85"/>
      <c r="DW238" s="85"/>
      <c r="DX238" s="85"/>
      <c r="DY238" s="85"/>
      <c r="DZ238" s="85"/>
      <c r="EA238" s="85"/>
      <c r="EB238" s="85"/>
      <c r="EC238" s="85"/>
      <c r="ED238" s="85"/>
      <c r="EE238" s="85"/>
      <c r="EF238" s="85"/>
      <c r="EG238" s="85"/>
      <c r="EH238" s="85"/>
      <c r="EI238" s="85"/>
      <c r="EJ238" s="85"/>
      <c r="EK238" s="85"/>
      <c r="EL238" s="85"/>
      <c r="EM238" s="85"/>
      <c r="EN238" s="85"/>
      <c r="EO238" s="85"/>
      <c r="EP238" s="85"/>
      <c r="EQ238" s="85"/>
      <c r="ER238" s="85"/>
      <c r="ES238" s="85"/>
      <c r="ET238" s="85"/>
      <c r="EU238" s="85"/>
      <c r="EV238" s="85"/>
      <c r="EW238" s="85"/>
      <c r="EX238" s="85"/>
      <c r="EY238" s="85"/>
      <c r="EZ238" s="85"/>
      <c r="FA238" s="85"/>
      <c r="FB238" s="85"/>
      <c r="FC238" s="85"/>
      <c r="FD238" s="85"/>
      <c r="FE238" s="85"/>
      <c r="FF238" s="85"/>
      <c r="FG238" s="85"/>
      <c r="FH238" s="85"/>
      <c r="FI238" s="85"/>
      <c r="FJ238" s="85"/>
      <c r="FK238" s="85"/>
      <c r="FL238" s="85"/>
      <c r="FM238" s="85"/>
      <c r="FN238" s="85"/>
      <c r="FO238" s="85"/>
      <c r="FP238" s="85"/>
      <c r="FQ238" s="85"/>
      <c r="FR238" s="85"/>
      <c r="FS238" s="85"/>
      <c r="FT238" s="85"/>
      <c r="FU238" s="85"/>
      <c r="FV238" s="85"/>
      <c r="FW238" s="85"/>
      <c r="FX238" s="85"/>
      <c r="FY238" s="85"/>
      <c r="FZ238" s="85"/>
      <c r="GA238" s="85"/>
      <c r="GB238" s="85"/>
      <c r="GC238" s="85"/>
      <c r="GD238" s="85"/>
      <c r="GE238" s="85"/>
      <c r="GF238" s="85"/>
      <c r="GG238" s="85"/>
      <c r="GH238" s="85"/>
      <c r="GI238" s="85"/>
      <c r="GJ238" s="85"/>
      <c r="GK238" s="85"/>
      <c r="GL238" s="85"/>
      <c r="GM238" s="85"/>
      <c r="GN238" s="85"/>
      <c r="GO238" s="85"/>
      <c r="GP238" s="85"/>
      <c r="GQ238" s="85"/>
      <c r="GR238" s="85"/>
      <c r="GS238" s="85"/>
      <c r="GT238" s="85"/>
      <c r="GU238" s="85"/>
      <c r="GV238" s="85"/>
      <c r="GW238" s="85"/>
      <c r="GX238" s="85"/>
      <c r="GY238" s="85"/>
      <c r="GZ238" s="85"/>
      <c r="HA238" s="85"/>
      <c r="HB238" s="85"/>
      <c r="HC238" s="85"/>
      <c r="HD238" s="85"/>
      <c r="HE238" s="85"/>
      <c r="HF238" s="85"/>
      <c r="HG238" s="85"/>
      <c r="HH238" s="85"/>
      <c r="HI238" s="85"/>
      <c r="HJ238" s="85"/>
      <c r="HK238" s="85"/>
      <c r="HL238" s="85"/>
      <c r="HM238" s="85"/>
      <c r="HN238" s="85"/>
      <c r="HO238" s="85"/>
      <c r="HP238" s="85"/>
      <c r="HQ238" s="85"/>
      <c r="HR238" s="85"/>
      <c r="HS238" s="85"/>
      <c r="HT238" s="85"/>
      <c r="HU238" s="85"/>
      <c r="HV238" s="85"/>
      <c r="HW238" s="85"/>
      <c r="HX238" s="85"/>
      <c r="HY238" s="85"/>
      <c r="HZ238" s="85"/>
      <c r="IA238" s="85"/>
      <c r="IB238" s="85"/>
      <c r="IC238" s="85"/>
      <c r="ID238" s="85"/>
      <c r="IE238" s="85"/>
      <c r="IF238" s="85"/>
      <c r="IG238" s="85"/>
      <c r="IH238" s="85"/>
      <c r="II238" s="85"/>
      <c r="IJ238" s="85"/>
      <c r="IK238" s="85"/>
      <c r="IL238" s="85"/>
      <c r="IM238" s="85"/>
      <c r="IN238" s="85"/>
      <c r="IO238" s="85"/>
      <c r="IP238" s="85"/>
      <c r="IQ238" s="85"/>
      <c r="IR238" s="85"/>
      <c r="IS238" s="85"/>
      <c r="IT238" s="85"/>
      <c r="IU238" s="85"/>
    </row>
    <row r="239" spans="3:256" ht="18" customHeight="1" x14ac:dyDescent="0.25">
      <c r="C239" s="135"/>
      <c r="D239" s="135"/>
      <c r="E239" s="135"/>
      <c r="F239" s="69"/>
      <c r="G239" s="70"/>
    </row>
    <row r="240" spans="3:256" ht="18" customHeight="1" x14ac:dyDescent="0.25">
      <c r="C240" s="136" t="s">
        <v>355</v>
      </c>
      <c r="D240" s="136"/>
      <c r="E240" s="136"/>
      <c r="F240" s="69"/>
      <c r="G240" s="92"/>
    </row>
    <row r="241" spans="3:9" ht="18" customHeight="1" x14ac:dyDescent="0.25">
      <c r="C241" s="134" t="s">
        <v>356</v>
      </c>
      <c r="D241" s="134"/>
      <c r="E241" s="68"/>
      <c r="F241" s="69"/>
      <c r="G241" s="92"/>
    </row>
    <row r="242" spans="3:9" ht="18" customHeight="1" x14ac:dyDescent="0.25">
      <c r="C242" s="110" t="s">
        <v>18</v>
      </c>
      <c r="D242" s="110"/>
      <c r="E242" s="110"/>
      <c r="F242" s="111" t="s">
        <v>21</v>
      </c>
      <c r="G242" s="111"/>
    </row>
    <row r="243" spans="3:9" ht="18" customHeight="1" x14ac:dyDescent="0.25">
      <c r="C243" s="128" t="s">
        <v>357</v>
      </c>
      <c r="D243" s="128"/>
      <c r="E243" s="128"/>
      <c r="F243" s="129">
        <v>0</v>
      </c>
      <c r="G243" s="129"/>
    </row>
    <row r="244" spans="3:9" ht="18" customHeight="1" x14ac:dyDescent="0.25">
      <c r="C244" s="130" t="s">
        <v>358</v>
      </c>
      <c r="D244" s="130"/>
      <c r="E244" s="130"/>
      <c r="F244" s="131">
        <v>0</v>
      </c>
      <c r="G244" s="131"/>
    </row>
    <row r="245" spans="3:9" ht="18" x14ac:dyDescent="0.25">
      <c r="C245" s="132" t="s">
        <v>359</v>
      </c>
      <c r="D245" s="132"/>
      <c r="E245" s="132"/>
      <c r="F245" s="133">
        <v>1214.3699999999999</v>
      </c>
      <c r="G245" s="133"/>
    </row>
    <row r="246" spans="3:9" ht="18" x14ac:dyDescent="0.25">
      <c r="C246" s="110" t="s">
        <v>360</v>
      </c>
      <c r="D246" s="110"/>
      <c r="E246" s="124"/>
      <c r="F246" s="125">
        <f>SUM(F243:G245)</f>
        <v>1214.3699999999999</v>
      </c>
      <c r="G246" s="125"/>
    </row>
    <row r="247" spans="3:9" ht="15" customHeight="1" x14ac:dyDescent="0.25">
      <c r="C247" s="93"/>
      <c r="D247" s="93"/>
      <c r="E247" s="93"/>
      <c r="F247" s="94"/>
      <c r="G247" s="94"/>
    </row>
    <row r="248" spans="3:9" ht="18" customHeight="1" x14ac:dyDescent="0.25">
      <c r="C248" s="134" t="s">
        <v>361</v>
      </c>
      <c r="D248" s="134"/>
      <c r="E248" s="68"/>
      <c r="F248" s="69"/>
      <c r="G248" s="92"/>
    </row>
    <row r="249" spans="3:9" ht="18" customHeight="1" x14ac:dyDescent="0.25">
      <c r="C249" s="110" t="s">
        <v>18</v>
      </c>
      <c r="D249" s="110"/>
      <c r="E249" s="110"/>
      <c r="F249" s="111" t="s">
        <v>21</v>
      </c>
      <c r="G249" s="111"/>
    </row>
    <row r="250" spans="3:9" ht="18" customHeight="1" x14ac:dyDescent="0.25">
      <c r="C250" s="128" t="s">
        <v>362</v>
      </c>
      <c r="D250" s="128"/>
      <c r="E250" s="128"/>
      <c r="F250" s="129">
        <f>15217.09-1214.37</f>
        <v>14002.720000000001</v>
      </c>
      <c r="G250" s="129"/>
    </row>
    <row r="251" spans="3:9" ht="18" customHeight="1" x14ac:dyDescent="0.25">
      <c r="C251" s="128" t="s">
        <v>363</v>
      </c>
      <c r="D251" s="128"/>
      <c r="E251" s="128"/>
      <c r="F251" s="129">
        <v>0</v>
      </c>
      <c r="G251" s="129"/>
    </row>
    <row r="252" spans="3:9" ht="18" customHeight="1" x14ac:dyDescent="0.25">
      <c r="C252" s="130" t="s">
        <v>364</v>
      </c>
      <c r="D252" s="130"/>
      <c r="E252" s="130"/>
      <c r="F252" s="131">
        <v>365223.79</v>
      </c>
      <c r="G252" s="131"/>
    </row>
    <row r="253" spans="3:9" ht="18" customHeight="1" x14ac:dyDescent="0.25">
      <c r="C253" s="132" t="s">
        <v>365</v>
      </c>
      <c r="D253" s="132"/>
      <c r="E253" s="132"/>
      <c r="F253" s="133">
        <v>2196.67</v>
      </c>
      <c r="G253" s="133"/>
      <c r="I253" s="23"/>
    </row>
    <row r="254" spans="3:9" ht="18" x14ac:dyDescent="0.25">
      <c r="C254" s="110" t="s">
        <v>360</v>
      </c>
      <c r="D254" s="110"/>
      <c r="E254" s="124"/>
      <c r="F254" s="125">
        <f>SUM(F250:G253)</f>
        <v>381423.18</v>
      </c>
      <c r="G254" s="125"/>
      <c r="I254" s="23"/>
    </row>
    <row r="255" spans="3:9" ht="18" x14ac:dyDescent="0.25">
      <c r="C255" s="93"/>
      <c r="D255" s="93"/>
      <c r="E255" s="93"/>
      <c r="F255" s="94"/>
      <c r="G255" s="94"/>
      <c r="I255" s="23"/>
    </row>
    <row r="256" spans="3:9" ht="18" customHeight="1" x14ac:dyDescent="0.25">
      <c r="C256" s="118" t="s">
        <v>366</v>
      </c>
      <c r="D256" s="118"/>
      <c r="E256" s="118"/>
      <c r="F256" s="126">
        <f>F246+F254</f>
        <v>382637.55</v>
      </c>
      <c r="G256" s="127"/>
      <c r="I256" s="23"/>
    </row>
    <row r="257" spans="1:13" ht="18" customHeight="1" x14ac:dyDescent="0.25">
      <c r="C257" s="67"/>
      <c r="D257" s="68"/>
      <c r="E257" s="68"/>
      <c r="F257" s="69"/>
      <c r="G257" s="69"/>
      <c r="J257" s="31"/>
      <c r="M257" s="31"/>
    </row>
    <row r="258" spans="1:13" ht="18" customHeight="1" x14ac:dyDescent="0.25">
      <c r="C258" s="71" t="s">
        <v>367</v>
      </c>
      <c r="D258" s="68"/>
      <c r="E258" s="68"/>
      <c r="F258" s="69"/>
      <c r="G258" s="92"/>
      <c r="K258" s="31"/>
      <c r="M258" s="31"/>
    </row>
    <row r="259" spans="1:13" ht="18" customHeight="1" x14ac:dyDescent="0.25">
      <c r="C259" s="118" t="s">
        <v>18</v>
      </c>
      <c r="D259" s="118"/>
      <c r="E259" s="118"/>
      <c r="F259" s="119" t="s">
        <v>21</v>
      </c>
      <c r="G259" s="119"/>
      <c r="K259" s="31"/>
      <c r="M259" s="31"/>
    </row>
    <row r="260" spans="1:13" ht="18" customHeight="1" x14ac:dyDescent="0.25">
      <c r="C260" s="122" t="s">
        <v>331</v>
      </c>
      <c r="D260" s="122"/>
      <c r="E260" s="122"/>
      <c r="F260" s="123">
        <v>635903.16</v>
      </c>
      <c r="G260" s="123"/>
      <c r="H260" s="22"/>
      <c r="K260" s="31"/>
      <c r="M260" s="31"/>
    </row>
    <row r="261" spans="1:13" ht="18" customHeight="1" x14ac:dyDescent="0.25">
      <c r="C261" s="114" t="s">
        <v>368</v>
      </c>
      <c r="D261" s="114"/>
      <c r="E261" s="114"/>
      <c r="F261" s="113">
        <f>F29*17.28%</f>
        <v>295294.7093760001</v>
      </c>
      <c r="G261" s="113"/>
      <c r="K261" s="31"/>
      <c r="M261" s="31"/>
    </row>
    <row r="262" spans="1:13" ht="18" customHeight="1" x14ac:dyDescent="0.25">
      <c r="C262" s="114" t="s">
        <v>369</v>
      </c>
      <c r="D262" s="114"/>
      <c r="E262" s="114"/>
      <c r="F262" s="113">
        <f>F39</f>
        <v>0</v>
      </c>
      <c r="G262" s="113"/>
      <c r="H262" s="22"/>
      <c r="K262" s="31"/>
    </row>
    <row r="263" spans="1:13" ht="18" customHeight="1" x14ac:dyDescent="0.25">
      <c r="C263" s="114" t="s">
        <v>370</v>
      </c>
      <c r="D263" s="114"/>
      <c r="E263" s="114"/>
      <c r="F263" s="113">
        <f>F43</f>
        <v>0</v>
      </c>
      <c r="G263" s="113"/>
      <c r="K263" s="31"/>
    </row>
    <row r="264" spans="1:13" ht="18" customHeight="1" x14ac:dyDescent="0.25">
      <c r="C264" s="114" t="s">
        <v>371</v>
      </c>
      <c r="D264" s="114"/>
      <c r="E264" s="114"/>
      <c r="F264" s="113">
        <f>F47</f>
        <v>8862.5100000000039</v>
      </c>
      <c r="G264" s="113"/>
      <c r="K264" s="31"/>
    </row>
    <row r="265" spans="1:13" ht="18" customHeight="1" x14ac:dyDescent="0.25">
      <c r="C265" s="107" t="s">
        <v>372</v>
      </c>
      <c r="D265" s="107"/>
      <c r="E265" s="107"/>
      <c r="F265" s="108">
        <f>F260+F261-F262-F263-F264</f>
        <v>922335.35937600012</v>
      </c>
      <c r="G265" s="108"/>
    </row>
    <row r="266" spans="1:13" ht="14.4" x14ac:dyDescent="0.25">
      <c r="C266" s="67"/>
      <c r="D266" s="68"/>
      <c r="E266" s="68"/>
      <c r="F266" s="69"/>
      <c r="G266" s="69"/>
    </row>
    <row r="267" spans="1:13" ht="21" x14ac:dyDescent="0.25">
      <c r="C267" s="71" t="s">
        <v>373</v>
      </c>
      <c r="D267" s="68"/>
      <c r="E267" s="68"/>
      <c r="F267" s="69"/>
      <c r="G267" s="92"/>
    </row>
    <row r="268" spans="1:13" ht="15.6" x14ac:dyDescent="0.25">
      <c r="C268" s="118" t="s">
        <v>18</v>
      </c>
      <c r="D268" s="118"/>
      <c r="E268" s="118"/>
      <c r="F268" s="119" t="s">
        <v>21</v>
      </c>
      <c r="G268" s="119"/>
    </row>
    <row r="269" spans="1:13" ht="17.399999999999999" x14ac:dyDescent="0.25">
      <c r="C269" s="120" t="s">
        <v>374</v>
      </c>
      <c r="D269" s="120"/>
      <c r="E269" s="120"/>
      <c r="F269" s="121">
        <v>1082201.72</v>
      </c>
      <c r="G269" s="121"/>
      <c r="H269" s="22"/>
    </row>
    <row r="270" spans="1:13" ht="17.399999999999999" x14ac:dyDescent="0.25">
      <c r="C270" s="116" t="s">
        <v>375</v>
      </c>
      <c r="D270" s="116"/>
      <c r="E270" s="116"/>
      <c r="F270" s="117">
        <f>F14+F19</f>
        <v>0</v>
      </c>
      <c r="G270" s="117"/>
    </row>
    <row r="271" spans="1:13" ht="17.399999999999999" x14ac:dyDescent="0.25">
      <c r="C271" s="116" t="s">
        <v>376</v>
      </c>
      <c r="D271" s="116"/>
      <c r="E271" s="116"/>
      <c r="F271" s="117">
        <f>SUM(F272:G276)</f>
        <v>12242.8</v>
      </c>
      <c r="G271" s="117"/>
    </row>
    <row r="272" spans="1:13" ht="17.399999999999999" x14ac:dyDescent="0.25">
      <c r="A272" t="s">
        <v>377</v>
      </c>
      <c r="B272" s="25">
        <v>6</v>
      </c>
      <c r="C272" s="114" t="s">
        <v>377</v>
      </c>
      <c r="D272" s="114"/>
      <c r="E272" s="114"/>
      <c r="F272" s="115">
        <f>SUMIF('[1]TCE - ANEXO IV - Preencher'!$D:$D,'CONTÁBIL- FINANCEIRA '!A272,'[1]TCE - ANEXO IV - Preencher'!$N:$N)</f>
        <v>0</v>
      </c>
      <c r="G272" s="115"/>
      <c r="H272" s="22"/>
    </row>
    <row r="273" spans="1:11" ht="17.399999999999999" x14ac:dyDescent="0.25">
      <c r="A273" t="s">
        <v>378</v>
      </c>
      <c r="B273" s="25">
        <v>6</v>
      </c>
      <c r="C273" s="114" t="s">
        <v>378</v>
      </c>
      <c r="D273" s="114"/>
      <c r="E273" s="114"/>
      <c r="F273" s="115">
        <f>SUMIF('[1]TCE - ANEXO IV - Preencher'!$D:$D,'CONTÁBIL- FINANCEIRA '!A273,'[1]TCE - ANEXO IV - Preencher'!$N:$N)</f>
        <v>4476</v>
      </c>
      <c r="G273" s="115"/>
      <c r="H273" s="22"/>
    </row>
    <row r="274" spans="1:11" ht="18" customHeight="1" x14ac:dyDescent="0.25">
      <c r="A274" t="s">
        <v>379</v>
      </c>
      <c r="B274" s="25">
        <v>7</v>
      </c>
      <c r="C274" s="114" t="s">
        <v>379</v>
      </c>
      <c r="D274" s="114"/>
      <c r="E274" s="114"/>
      <c r="F274" s="115">
        <f>SUMIF('[1]TCE - ANEXO IV - Preencher'!$D:$D,'CONTÁBIL- FINANCEIRA '!A274,'[1]TCE - ANEXO IV - Preencher'!$N:$N)</f>
        <v>0</v>
      </c>
      <c r="G274" s="115"/>
      <c r="H274" s="22"/>
    </row>
    <row r="275" spans="1:11" ht="17.399999999999999" x14ac:dyDescent="0.25">
      <c r="A275" t="s">
        <v>380</v>
      </c>
      <c r="B275" s="25">
        <v>6</v>
      </c>
      <c r="C275" s="114" t="s">
        <v>380</v>
      </c>
      <c r="D275" s="114"/>
      <c r="E275" s="114"/>
      <c r="F275" s="115">
        <f>SUMIF('[1]TCE - ANEXO IV - Preencher'!$D:$D,'CONTÁBIL- FINANCEIRA '!A275,'[1]TCE - ANEXO IV - Preencher'!$N:$N)</f>
        <v>0</v>
      </c>
      <c r="G275" s="115"/>
      <c r="H275" s="22"/>
    </row>
    <row r="276" spans="1:11" ht="17.399999999999999" x14ac:dyDescent="0.25">
      <c r="A276" t="s">
        <v>381</v>
      </c>
      <c r="B276" s="25">
        <v>6</v>
      </c>
      <c r="C276" s="114" t="s">
        <v>381</v>
      </c>
      <c r="D276" s="114"/>
      <c r="E276" s="114"/>
      <c r="F276" s="115">
        <f>SUMIF('[1]TCE - ANEXO IV - Preencher'!$D:$D,'CONTÁBIL- FINANCEIRA '!A276,'[1]TCE - ANEXO IV - Preencher'!$N:$N)</f>
        <v>7766.8</v>
      </c>
      <c r="G276" s="115"/>
      <c r="H276" s="22"/>
    </row>
    <row r="277" spans="1:11" ht="18" x14ac:dyDescent="0.25">
      <c r="C277" s="107" t="s">
        <v>382</v>
      </c>
      <c r="D277" s="107"/>
      <c r="E277" s="107"/>
      <c r="F277" s="108">
        <f>F269+F270-F271</f>
        <v>1069958.92</v>
      </c>
      <c r="G277" s="108"/>
      <c r="J277" s="24"/>
      <c r="K277" s="24"/>
    </row>
    <row r="278" spans="1:11" ht="18" x14ac:dyDescent="0.25">
      <c r="C278" s="95"/>
      <c r="D278" s="96"/>
      <c r="E278" s="96"/>
      <c r="F278" s="97"/>
      <c r="G278" s="97"/>
    </row>
    <row r="279" spans="1:11" ht="18" x14ac:dyDescent="0.25">
      <c r="A279" t="s">
        <v>318</v>
      </c>
      <c r="C279" s="98"/>
      <c r="D279" s="99"/>
      <c r="E279" s="99"/>
      <c r="F279" s="97"/>
      <c r="G279" s="97"/>
      <c r="J279" s="24"/>
      <c r="K279" s="24"/>
    </row>
    <row r="280" spans="1:11" ht="21" x14ac:dyDescent="0.25">
      <c r="C280" s="71" t="s">
        <v>383</v>
      </c>
      <c r="D280" s="99"/>
      <c r="E280" s="99"/>
      <c r="F280" s="97"/>
      <c r="G280" s="97"/>
      <c r="J280" s="24"/>
      <c r="K280" s="24"/>
    </row>
    <row r="281" spans="1:11" ht="15.6" x14ac:dyDescent="0.25">
      <c r="C281" s="110" t="s">
        <v>18</v>
      </c>
      <c r="D281" s="110"/>
      <c r="E281" s="110"/>
      <c r="F281" s="111" t="s">
        <v>21</v>
      </c>
      <c r="G281" s="111"/>
      <c r="J281" s="24"/>
      <c r="K281" s="24"/>
    </row>
    <row r="282" spans="1:11" ht="18" x14ac:dyDescent="0.25">
      <c r="C282" s="112" t="s">
        <v>384</v>
      </c>
      <c r="D282" s="112"/>
      <c r="E282" s="112"/>
      <c r="F282" s="113">
        <f>SUMIF('[1]TCE - ANEXO IV - Preencher'!$D:$D,'CONTÁBIL- FINANCEIRA '!A279,'[1]TCE - ANEXO IV - Preencher'!$N:$N)</f>
        <v>0</v>
      </c>
      <c r="G282" s="113"/>
      <c r="J282" s="24"/>
      <c r="K282" s="24"/>
    </row>
    <row r="283" spans="1:11" ht="18" x14ac:dyDescent="0.25">
      <c r="C283" s="107" t="s">
        <v>385</v>
      </c>
      <c r="D283" s="107"/>
      <c r="E283" s="107"/>
      <c r="F283" s="108">
        <f>F282</f>
        <v>0</v>
      </c>
      <c r="G283" s="108"/>
      <c r="J283" s="24"/>
      <c r="K283" s="24"/>
    </row>
    <row r="284" spans="1:11" ht="18" x14ac:dyDescent="0.25">
      <c r="C284" s="100" t="s">
        <v>386</v>
      </c>
      <c r="D284" s="101"/>
      <c r="E284" s="101"/>
      <c r="F284" s="102"/>
      <c r="G284" s="103"/>
      <c r="J284" s="24"/>
      <c r="K284" s="24"/>
    </row>
    <row r="285" spans="1:11" ht="15.6" x14ac:dyDescent="0.25">
      <c r="C285" s="56"/>
      <c r="D285" s="104"/>
      <c r="E285" s="105"/>
      <c r="F285" s="109"/>
      <c r="G285" s="109"/>
      <c r="J285" s="24"/>
      <c r="K285" s="24"/>
    </row>
    <row r="286" spans="1:11" ht="15.75" hidden="1" customHeight="1" x14ac:dyDescent="0.25">
      <c r="D286" s="32" t="s">
        <v>149</v>
      </c>
      <c r="E286" s="43" t="s">
        <v>150</v>
      </c>
      <c r="F286" s="109" t="s">
        <v>149</v>
      </c>
      <c r="G286" s="109"/>
      <c r="J286" s="24"/>
      <c r="K286" s="24"/>
    </row>
    <row r="287" spans="1:11" ht="27.6" hidden="1" x14ac:dyDescent="0.25">
      <c r="C287" s="59"/>
      <c r="D287" s="46" t="s">
        <v>151</v>
      </c>
      <c r="E287" s="47" t="s">
        <v>152</v>
      </c>
      <c r="F287" s="62" t="s">
        <v>153</v>
      </c>
      <c r="G287" s="106"/>
      <c r="J287" s="24"/>
      <c r="K287" s="24"/>
    </row>
    <row r="288" spans="1:11" ht="13.2" hidden="1" x14ac:dyDescent="0.25">
      <c r="J288" s="24"/>
      <c r="K288" s="24"/>
    </row>
    <row r="289" spans="4:11" ht="13.2" hidden="1" x14ac:dyDescent="0.25">
      <c r="J289" s="24"/>
      <c r="K289" s="24"/>
    </row>
    <row r="290" spans="4:11" ht="13.2" hidden="1" x14ac:dyDescent="0.25">
      <c r="D290" s="32" t="s">
        <v>387</v>
      </c>
      <c r="J290" s="24"/>
      <c r="K290" s="24"/>
    </row>
    <row r="291" spans="4:11" ht="13.2" hidden="1" x14ac:dyDescent="0.25">
      <c r="D291" s="32" t="s">
        <v>14</v>
      </c>
      <c r="J291" s="24"/>
      <c r="K291" s="24"/>
    </row>
    <row r="292" spans="4:11" ht="13.2" hidden="1" x14ac:dyDescent="0.25"/>
    <row r="293" spans="4:11" ht="13.2" hidden="1" x14ac:dyDescent="0.25"/>
    <row r="294" spans="4:11" ht="13.2" hidden="1" x14ac:dyDescent="0.25"/>
    <row r="295" spans="4:11" ht="13.2" x14ac:dyDescent="0.25"/>
    <row r="296" spans="4:11" ht="13.2" x14ac:dyDescent="0.25"/>
    <row r="297" spans="4:11" ht="13.2" hidden="1" x14ac:dyDescent="0.25"/>
    <row r="298" spans="4:11" ht="13.2" hidden="1" x14ac:dyDescent="0.25"/>
    <row r="299" spans="4:11" ht="13.2" hidden="1" x14ac:dyDescent="0.25"/>
    <row r="300" spans="4:11" ht="13.2" hidden="1" x14ac:dyDescent="0.25"/>
    <row r="301" spans="4:11" ht="13.2" hidden="1" x14ac:dyDescent="0.25"/>
    <row r="302" spans="4:11" ht="13.2" hidden="1" x14ac:dyDescent="0.25"/>
    <row r="303" spans="4:11" ht="13.2" hidden="1" x14ac:dyDescent="0.25"/>
    <row r="304" spans="4:11" ht="13.2" hidden="1" x14ac:dyDescent="0.25"/>
    <row r="305" ht="13.2" hidden="1" x14ac:dyDescent="0.25"/>
    <row r="306" ht="13.2" hidden="1" x14ac:dyDescent="0.25"/>
    <row r="307" ht="13.2" hidden="1" x14ac:dyDescent="0.25"/>
    <row r="308" ht="13.2" hidden="1" x14ac:dyDescent="0.25"/>
    <row r="309" ht="13.2" hidden="1" x14ac:dyDescent="0.25"/>
    <row r="310" ht="13.2" hidden="1" x14ac:dyDescent="0.25"/>
  </sheetData>
  <mergeCells count="503"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D92:E92"/>
    <mergeCell ref="F92:F93"/>
    <mergeCell ref="G92:G93"/>
    <mergeCell ref="D93:E93"/>
    <mergeCell ref="C94:D94"/>
    <mergeCell ref="E94:G94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C104:E104"/>
    <mergeCell ref="F104:G104"/>
    <mergeCell ref="C105:E105"/>
    <mergeCell ref="F105:G105"/>
    <mergeCell ref="C106:E106"/>
    <mergeCell ref="F106:G106"/>
    <mergeCell ref="C101:E101"/>
    <mergeCell ref="F101:G101"/>
    <mergeCell ref="C102:E102"/>
    <mergeCell ref="F102:G102"/>
    <mergeCell ref="C103:E103"/>
    <mergeCell ref="F103:G103"/>
    <mergeCell ref="C110:E110"/>
    <mergeCell ref="F110:G110"/>
    <mergeCell ref="C111:E111"/>
    <mergeCell ref="F111:G111"/>
    <mergeCell ref="C112:E112"/>
    <mergeCell ref="F112:G112"/>
    <mergeCell ref="C107:E107"/>
    <mergeCell ref="F107:G107"/>
    <mergeCell ref="C108:E108"/>
    <mergeCell ref="F108:G108"/>
    <mergeCell ref="C109:E109"/>
    <mergeCell ref="F109:G109"/>
    <mergeCell ref="C116:E116"/>
    <mergeCell ref="F116:G116"/>
    <mergeCell ref="C117:E117"/>
    <mergeCell ref="F117:G117"/>
    <mergeCell ref="C118:E118"/>
    <mergeCell ref="F118:G118"/>
    <mergeCell ref="C113:E113"/>
    <mergeCell ref="F113:G113"/>
    <mergeCell ref="C114:E114"/>
    <mergeCell ref="F114:G114"/>
    <mergeCell ref="C115:E115"/>
    <mergeCell ref="F115:G115"/>
    <mergeCell ref="C122:E122"/>
    <mergeCell ref="F122:G122"/>
    <mergeCell ref="C123:E123"/>
    <mergeCell ref="F123:G123"/>
    <mergeCell ref="C124:E124"/>
    <mergeCell ref="F124:G124"/>
    <mergeCell ref="C119:E119"/>
    <mergeCell ref="F119:G119"/>
    <mergeCell ref="C120:E120"/>
    <mergeCell ref="F120:G120"/>
    <mergeCell ref="C121:E121"/>
    <mergeCell ref="F121:G121"/>
    <mergeCell ref="C128:E128"/>
    <mergeCell ref="F128:G128"/>
    <mergeCell ref="C129:E129"/>
    <mergeCell ref="F129:G129"/>
    <mergeCell ref="C130:E130"/>
    <mergeCell ref="F130:G130"/>
    <mergeCell ref="C125:E125"/>
    <mergeCell ref="F125:G125"/>
    <mergeCell ref="C126:E126"/>
    <mergeCell ref="F126:G126"/>
    <mergeCell ref="C127:E127"/>
    <mergeCell ref="F127:G127"/>
    <mergeCell ref="C134:E134"/>
    <mergeCell ref="F134:G134"/>
    <mergeCell ref="C135:E135"/>
    <mergeCell ref="F135:G135"/>
    <mergeCell ref="C136:E136"/>
    <mergeCell ref="F136:G136"/>
    <mergeCell ref="C131:E131"/>
    <mergeCell ref="F131:G131"/>
    <mergeCell ref="C132:E132"/>
    <mergeCell ref="F132:G132"/>
    <mergeCell ref="C133:E133"/>
    <mergeCell ref="F133:G133"/>
    <mergeCell ref="C140:E140"/>
    <mergeCell ref="F140:G140"/>
    <mergeCell ref="C141:E141"/>
    <mergeCell ref="F141:G141"/>
    <mergeCell ref="C142:E142"/>
    <mergeCell ref="F142:G142"/>
    <mergeCell ref="C137:E137"/>
    <mergeCell ref="F137:G137"/>
    <mergeCell ref="C138:E138"/>
    <mergeCell ref="F138:G138"/>
    <mergeCell ref="C139:E139"/>
    <mergeCell ref="F139:G139"/>
    <mergeCell ref="C146:E146"/>
    <mergeCell ref="F146:G146"/>
    <mergeCell ref="C147:E147"/>
    <mergeCell ref="F147:G147"/>
    <mergeCell ref="C148:E148"/>
    <mergeCell ref="F148:G148"/>
    <mergeCell ref="C143:E143"/>
    <mergeCell ref="F143:G143"/>
    <mergeCell ref="C144:E144"/>
    <mergeCell ref="F144:G144"/>
    <mergeCell ref="C145:E145"/>
    <mergeCell ref="F145:G145"/>
    <mergeCell ref="C152:E152"/>
    <mergeCell ref="F152:G152"/>
    <mergeCell ref="C153:E153"/>
    <mergeCell ref="F153:G153"/>
    <mergeCell ref="C154:E154"/>
    <mergeCell ref="F154:G154"/>
    <mergeCell ref="C149:E149"/>
    <mergeCell ref="F149:G149"/>
    <mergeCell ref="C150:E150"/>
    <mergeCell ref="F150:G150"/>
    <mergeCell ref="C151:E151"/>
    <mergeCell ref="F151:G151"/>
    <mergeCell ref="C158:E158"/>
    <mergeCell ref="F158:G158"/>
    <mergeCell ref="C159:E159"/>
    <mergeCell ref="F159:G159"/>
    <mergeCell ref="C160:E160"/>
    <mergeCell ref="F160:G160"/>
    <mergeCell ref="C155:E155"/>
    <mergeCell ref="F155:G155"/>
    <mergeCell ref="C156:E156"/>
    <mergeCell ref="F156:G156"/>
    <mergeCell ref="C157:E157"/>
    <mergeCell ref="F157:G157"/>
    <mergeCell ref="C164:E164"/>
    <mergeCell ref="F164:G164"/>
    <mergeCell ref="C165:E165"/>
    <mergeCell ref="F165:G165"/>
    <mergeCell ref="C166:E166"/>
    <mergeCell ref="F166:G166"/>
    <mergeCell ref="C161:E161"/>
    <mergeCell ref="F161:G161"/>
    <mergeCell ref="C162:E162"/>
    <mergeCell ref="F162:G162"/>
    <mergeCell ref="C163:E163"/>
    <mergeCell ref="F163:G163"/>
    <mergeCell ref="C170:E170"/>
    <mergeCell ref="F170:G170"/>
    <mergeCell ref="C171:E171"/>
    <mergeCell ref="F171:G171"/>
    <mergeCell ref="C172:E172"/>
    <mergeCell ref="F172:G172"/>
    <mergeCell ref="C167:E167"/>
    <mergeCell ref="F167:G167"/>
    <mergeCell ref="C168:E168"/>
    <mergeCell ref="F168:G168"/>
    <mergeCell ref="C169:E169"/>
    <mergeCell ref="F169:G169"/>
    <mergeCell ref="C176:E176"/>
    <mergeCell ref="F176:G176"/>
    <mergeCell ref="C177:E177"/>
    <mergeCell ref="F177:G177"/>
    <mergeCell ref="C178:E178"/>
    <mergeCell ref="F178:G178"/>
    <mergeCell ref="C173:E173"/>
    <mergeCell ref="F173:G173"/>
    <mergeCell ref="C174:E174"/>
    <mergeCell ref="F174:G174"/>
    <mergeCell ref="C175:E175"/>
    <mergeCell ref="F175:G175"/>
    <mergeCell ref="C182:E182"/>
    <mergeCell ref="F182:G182"/>
    <mergeCell ref="C183:E183"/>
    <mergeCell ref="F183:G183"/>
    <mergeCell ref="C184:G184"/>
    <mergeCell ref="F186:G186"/>
    <mergeCell ref="C179:E179"/>
    <mergeCell ref="F179:G179"/>
    <mergeCell ref="C180:E180"/>
    <mergeCell ref="F180:G180"/>
    <mergeCell ref="C181:E181"/>
    <mergeCell ref="F181:G181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91:F192"/>
    <mergeCell ref="G191:G192"/>
    <mergeCell ref="C198:E198"/>
    <mergeCell ref="F198:G198"/>
    <mergeCell ref="C199:E199"/>
    <mergeCell ref="F199:G199"/>
    <mergeCell ref="C200:E200"/>
    <mergeCell ref="F200:G200"/>
    <mergeCell ref="D192:E192"/>
    <mergeCell ref="C193:D193"/>
    <mergeCell ref="E193:G193"/>
    <mergeCell ref="C194:D194"/>
    <mergeCell ref="E194:G194"/>
    <mergeCell ref="D196:E196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25:D225"/>
    <mergeCell ref="F225:G225"/>
    <mergeCell ref="C226:D226"/>
    <mergeCell ref="F226:G226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35:E235"/>
    <mergeCell ref="F235:G235"/>
    <mergeCell ref="C236:E236"/>
    <mergeCell ref="F236:G236"/>
    <mergeCell ref="C237:E237"/>
    <mergeCell ref="F237:G237"/>
    <mergeCell ref="C228:D228"/>
    <mergeCell ref="F228:G228"/>
    <mergeCell ref="C229:D229"/>
    <mergeCell ref="F229:G229"/>
    <mergeCell ref="C230:G231"/>
    <mergeCell ref="C234:E234"/>
    <mergeCell ref="F234:G234"/>
    <mergeCell ref="C243:E243"/>
    <mergeCell ref="F243:G243"/>
    <mergeCell ref="C244:E244"/>
    <mergeCell ref="F244:G244"/>
    <mergeCell ref="C245:E245"/>
    <mergeCell ref="F245:G245"/>
    <mergeCell ref="C238:E238"/>
    <mergeCell ref="F238:G238"/>
    <mergeCell ref="C239:E239"/>
    <mergeCell ref="C240:E240"/>
    <mergeCell ref="C241:D241"/>
    <mergeCell ref="C242:E242"/>
    <mergeCell ref="F242:G242"/>
    <mergeCell ref="C251:E251"/>
    <mergeCell ref="F251:G251"/>
    <mergeCell ref="C252:E252"/>
    <mergeCell ref="F252:G252"/>
    <mergeCell ref="C253:E253"/>
    <mergeCell ref="F253:G253"/>
    <mergeCell ref="C246:E246"/>
    <mergeCell ref="F246:G246"/>
    <mergeCell ref="C248:D248"/>
    <mergeCell ref="C249:E249"/>
    <mergeCell ref="F249:G249"/>
    <mergeCell ref="C250:E250"/>
    <mergeCell ref="F250:G250"/>
    <mergeCell ref="C260:E260"/>
    <mergeCell ref="F260:G260"/>
    <mergeCell ref="C261:E261"/>
    <mergeCell ref="F261:G261"/>
    <mergeCell ref="C262:E262"/>
    <mergeCell ref="F262:G262"/>
    <mergeCell ref="C254:E254"/>
    <mergeCell ref="F254:G254"/>
    <mergeCell ref="C256:E256"/>
    <mergeCell ref="F256:G256"/>
    <mergeCell ref="C259:E259"/>
    <mergeCell ref="F259:G259"/>
    <mergeCell ref="C268:E268"/>
    <mergeCell ref="F268:G268"/>
    <mergeCell ref="C269:E269"/>
    <mergeCell ref="F269:G269"/>
    <mergeCell ref="C270:E270"/>
    <mergeCell ref="F270:G270"/>
    <mergeCell ref="C263:E263"/>
    <mergeCell ref="F263:G263"/>
    <mergeCell ref="C264:E264"/>
    <mergeCell ref="F264:G264"/>
    <mergeCell ref="C265:E265"/>
    <mergeCell ref="F265:G265"/>
    <mergeCell ref="C274:E274"/>
    <mergeCell ref="F274:G274"/>
    <mergeCell ref="C275:E275"/>
    <mergeCell ref="F275:G275"/>
    <mergeCell ref="C276:E276"/>
    <mergeCell ref="F276:G276"/>
    <mergeCell ref="C271:E271"/>
    <mergeCell ref="F271:G271"/>
    <mergeCell ref="C272:E272"/>
    <mergeCell ref="F272:G272"/>
    <mergeCell ref="C273:E273"/>
    <mergeCell ref="F273:G273"/>
    <mergeCell ref="C283:E283"/>
    <mergeCell ref="F283:G283"/>
    <mergeCell ref="F285:G285"/>
    <mergeCell ref="F286:G286"/>
    <mergeCell ref="C277:E277"/>
    <mergeCell ref="F277:G277"/>
    <mergeCell ref="C281:E281"/>
    <mergeCell ref="F281:G281"/>
    <mergeCell ref="C282:E282"/>
    <mergeCell ref="F282:G282"/>
  </mergeCells>
  <conditionalFormatting sqref="G7">
    <cfRule type="expression" dxfId="1" priority="2" stopIfTrue="1">
      <formula>MOD(ROW(),2)=0</formula>
    </cfRule>
  </conditionalFormatting>
  <conditionalFormatting sqref="F180:G180 F177:G178">
    <cfRule type="cellIs" dxfId="0" priority="1" stopIfTrue="1" operator="lessThan">
      <formula>0</formula>
    </cfRule>
  </conditionalFormatting>
  <dataValidations count="4">
    <dataValidation type="list" allowBlank="1" showInputMessage="1" showErrorMessage="1" sqref="E226:E229" xr:uid="{46D7958E-3495-4E6C-9DDC-2FA221113831}">
      <formula1>UNIDADES_OSS</formula1>
    </dataValidation>
    <dataValidation type="list" allowBlank="1" showInputMessage="1" showErrorMessage="1" sqref="G4:G5" xr:uid="{3274A778-0580-4323-B780-F6C4B202BDCC}">
      <formula1>ANOCG</formula1>
    </dataValidation>
    <dataValidation type="list" allowBlank="1" showErrorMessage="1" sqref="C7:D7" xr:uid="{EADDCEE3-04FF-498B-B949-1F04EAFA0813}">
      <formula1>UNIDADES</formula1>
      <formula2>0</formula2>
    </dataValidation>
    <dataValidation type="list" allowBlank="1" showErrorMessage="1" sqref="G6" xr:uid="{7FFE7DA7-3C1D-41F9-B4D0-F950769CB8D3}">
      <formula1>$D$290:$D$291</formula1>
      <formula2>0</formula2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sdt</cp:lastModifiedBy>
  <dcterms:created xsi:type="dcterms:W3CDTF">2020-10-12T18:04:11Z</dcterms:created>
  <dcterms:modified xsi:type="dcterms:W3CDTF">2020-10-13T14:16:28Z</dcterms:modified>
</cp:coreProperties>
</file>